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C:\Daten\Technische Berechnungen und Tools\"/>
    </mc:Choice>
  </mc:AlternateContent>
  <xr:revisionPtr revIDLastSave="0" documentId="13_ncr:1_{254F32D5-5778-4EA8-BF22-F7DBEFCA4496}" xr6:coauthVersionLast="47" xr6:coauthVersionMax="47" xr10:uidLastSave="{00000000-0000-0000-0000-000000000000}"/>
  <bookViews>
    <workbookView xWindow="-108" yWindow="-108" windowWidth="23256" windowHeight="12576" tabRatio="654" activeTab="1" xr2:uid="{00000000-000D-0000-FFFF-FFFF00000000}"/>
  </bookViews>
  <sheets>
    <sheet name="Erläuterungen" sheetId="13" r:id="rId1"/>
    <sheet name="Gegenüberstellung" sheetId="1" r:id="rId2"/>
    <sheet name="Tabelle3" sheetId="6" r:id="rId3"/>
    <sheet name="Tabelle4" sheetId="3" r:id="rId4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7" i="1" l="1"/>
  <c r="H27" i="1"/>
  <c r="C27" i="1"/>
  <c r="N17" i="1" l="1"/>
  <c r="M17" i="1"/>
  <c r="K17" i="1"/>
  <c r="J17" i="1"/>
  <c r="G17" i="1"/>
  <c r="F17" i="1"/>
  <c r="K21" i="1" l="1"/>
  <c r="J21" i="1"/>
  <c r="E21" i="1"/>
  <c r="D21" i="1"/>
  <c r="C21" i="1"/>
  <c r="G5" i="1"/>
  <c r="H17" i="1" s="1"/>
  <c r="C16" i="1" l="1"/>
  <c r="H10" i="1" l="1"/>
  <c r="H21" i="1" s="1"/>
  <c r="F10" i="1"/>
  <c r="F21" i="1" s="1"/>
  <c r="I10" i="1"/>
  <c r="I21" i="1" s="1"/>
  <c r="G10" i="1"/>
  <c r="G21" i="1" s="1"/>
  <c r="N10" i="1"/>
  <c r="N21" i="1" s="1"/>
  <c r="M10" i="1"/>
  <c r="M21" i="1" s="1"/>
  <c r="D15" i="1"/>
  <c r="G4" i="1" l="1"/>
  <c r="K23" i="1" l="1"/>
  <c r="E23" i="1"/>
  <c r="J23" i="1"/>
  <c r="D23" i="1"/>
  <c r="H23" i="1"/>
  <c r="M23" i="1"/>
  <c r="G23" i="1"/>
  <c r="C23" i="1"/>
  <c r="N23" i="1"/>
  <c r="F23" i="1"/>
  <c r="I23" i="1"/>
  <c r="K33" i="1"/>
  <c r="J33" i="1"/>
  <c r="K18" i="1"/>
  <c r="J18" i="1"/>
  <c r="K16" i="1"/>
  <c r="K27" i="1" s="1"/>
  <c r="J16" i="1"/>
  <c r="J27" i="1" s="1"/>
  <c r="K15" i="1"/>
  <c r="J15" i="1"/>
  <c r="C33" i="1"/>
  <c r="D33" i="1"/>
  <c r="E33" i="1"/>
  <c r="F33" i="1"/>
  <c r="M33" i="1"/>
  <c r="N33" i="1"/>
  <c r="G33" i="1"/>
  <c r="H33" i="1"/>
  <c r="I33" i="1"/>
  <c r="I34" i="1" s="1"/>
  <c r="H34" i="1" l="1"/>
  <c r="G34" i="1"/>
  <c r="M34" i="1"/>
  <c r="N34" i="1"/>
  <c r="J34" i="1"/>
  <c r="F34" i="1"/>
  <c r="K34" i="1"/>
  <c r="K19" i="1"/>
  <c r="K20" i="1" s="1"/>
  <c r="K24" i="1" s="1"/>
  <c r="J19" i="1"/>
  <c r="J20" i="1" s="1"/>
  <c r="J24" i="1" s="1"/>
  <c r="J25" i="1" s="1"/>
  <c r="E15" i="1"/>
  <c r="M15" i="1"/>
  <c r="F15" i="1"/>
  <c r="N15" i="1"/>
  <c r="G15" i="1"/>
  <c r="H15" i="1"/>
  <c r="I15" i="1"/>
  <c r="C15" i="1"/>
  <c r="I18" i="1"/>
  <c r="H18" i="1"/>
  <c r="G18" i="1"/>
  <c r="N18" i="1"/>
  <c r="F18" i="1"/>
  <c r="M18" i="1"/>
  <c r="E18" i="1"/>
  <c r="D18" i="1"/>
  <c r="C18" i="1"/>
  <c r="G16" i="1"/>
  <c r="G27" i="1" s="1"/>
  <c r="N16" i="1"/>
  <c r="N27" i="1" s="1"/>
  <c r="F16" i="1"/>
  <c r="F27" i="1" s="1"/>
  <c r="K35" i="1" l="1"/>
  <c r="K25" i="1"/>
  <c r="J35" i="1"/>
  <c r="G19" i="1"/>
  <c r="G20" i="1" s="1"/>
  <c r="G24" i="1" s="1"/>
  <c r="N19" i="1"/>
  <c r="N20" i="1" s="1"/>
  <c r="N24" i="1" s="1"/>
  <c r="F19" i="1"/>
  <c r="F20" i="1" s="1"/>
  <c r="F24" i="1" s="1"/>
  <c r="I16" i="1"/>
  <c r="D16" i="1"/>
  <c r="D27" i="1" s="1"/>
  <c r="E16" i="1"/>
  <c r="E27" i="1" s="1"/>
  <c r="M16" i="1"/>
  <c r="M27" i="1" s="1"/>
  <c r="H16" i="1"/>
  <c r="C19" i="1"/>
  <c r="H19" i="1" l="1"/>
  <c r="H20" i="1" s="1"/>
  <c r="H24" i="1" s="1"/>
  <c r="D19" i="1"/>
  <c r="D20" i="1" s="1"/>
  <c r="D24" i="1" s="1"/>
  <c r="I19" i="1"/>
  <c r="I20" i="1" s="1"/>
  <c r="I24" i="1" s="1"/>
  <c r="M19" i="1"/>
  <c r="M20" i="1" s="1"/>
  <c r="M24" i="1" s="1"/>
  <c r="E19" i="1"/>
  <c r="E20" i="1" s="1"/>
  <c r="E24" i="1" s="1"/>
  <c r="F35" i="1"/>
  <c r="F25" i="1"/>
  <c r="N35" i="1"/>
  <c r="N25" i="1"/>
  <c r="G35" i="1"/>
  <c r="G25" i="1"/>
  <c r="C20" i="1"/>
  <c r="C24" i="1" s="1"/>
  <c r="D35" i="1" l="1"/>
  <c r="D25" i="1"/>
  <c r="E35" i="1"/>
  <c r="E25" i="1"/>
  <c r="H35" i="1"/>
  <c r="H25" i="1"/>
  <c r="I35" i="1"/>
  <c r="I25" i="1"/>
  <c r="C35" i="1"/>
  <c r="C25" i="1"/>
  <c r="M35" i="1"/>
  <c r="M2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Christof Drexel</author>
  </authors>
  <commentList>
    <comment ref="G23" authorId="0" shapeId="0" xr:uid="{5AB19149-38B7-4902-AB02-4F1B7E8655DB}">
      <text>
        <r>
          <rPr>
            <b/>
            <sz val="9"/>
            <color indexed="81"/>
            <rFont val="Segoe UI"/>
            <family val="2"/>
          </rPr>
          <t>2,28 Rp. pro Tonnen-Kilometer - gilt für zGG von 36 Tonnen</t>
        </r>
      </text>
    </comment>
    <comment ref="G24" authorId="0" shapeId="0" xr:uid="{DE383D92-699E-4328-B90E-C6C0D25F6579}">
      <text>
        <r>
          <rPr>
            <b/>
            <sz val="9"/>
            <color indexed="81"/>
            <rFont val="Segoe UI"/>
            <family val="2"/>
          </rPr>
          <t>2,28 Rp. pro Tonnen-Kilometer - gilt für zGG von 36 Tonnen</t>
        </r>
      </text>
    </comment>
    <comment ref="E30" authorId="0" shapeId="0" xr:uid="{C0D2EB98-487F-4B1D-86F6-CFF2FC65940B}">
      <text>
        <r>
          <rPr>
            <b/>
            <sz val="9"/>
            <color indexed="81"/>
            <rFont val="Segoe UI"/>
            <family val="2"/>
          </rPr>
          <t>Direkte Emission: 270 g/kWh
Vorgelagerte Emissionen: 75 g/kWh</t>
        </r>
      </text>
    </comment>
    <comment ref="E31" authorId="0" shapeId="0" xr:uid="{A42235B1-B45F-4172-B1C1-32FB6A395398}">
      <text>
        <r>
          <rPr>
            <b/>
            <sz val="9"/>
            <color indexed="81"/>
            <rFont val="Segoe UI"/>
            <family val="2"/>
          </rPr>
          <t>Direkte Emission: 200 g/kWh
Vorgelagerte Emissionen: 40 g/kWh (herkunftsabhängig)</t>
        </r>
      </text>
    </comment>
    <comment ref="E32" authorId="0" shapeId="0" xr:uid="{0AFE5E1A-C213-44FB-AEC7-ACAA32F26D4A}">
      <text>
        <r>
          <rPr>
            <b/>
            <sz val="9"/>
            <color indexed="81"/>
            <rFont val="Segoe UI"/>
            <family val="2"/>
          </rPr>
          <t>Herstellaufwand Biogas</t>
        </r>
      </text>
    </comment>
    <comment ref="E33" authorId="0" shapeId="0" xr:uid="{DE799246-8DEC-4DDA-94A4-6B2D56CE110A}">
      <text>
        <r>
          <rPr>
            <b/>
            <sz val="9"/>
            <color indexed="81"/>
            <rFont val="Segoe UI"/>
            <family val="2"/>
          </rPr>
          <t>Strommix Vorarlberg.
Ökostrom: &lt;30 
Strommix Österreich/Schweiz: ca. 250 
Strommix Deutschland: ca. 400</t>
        </r>
      </text>
    </comment>
    <comment ref="E34" authorId="0" shapeId="0" xr:uid="{9EB5B1A8-3B48-40B1-83EC-898849F49DDA}">
      <text>
        <r>
          <rPr>
            <b/>
            <sz val="9"/>
            <color indexed="81"/>
            <rFont val="Segoe UI"/>
            <family val="2"/>
          </rPr>
          <t>Strommix Vorarlberg.
Ökostrom: &lt;30 
Strommix Österreich/Schweiz: ca. 250 
Strommix Deutschland: ca. 400</t>
        </r>
      </text>
    </comment>
    <comment ref="E35" authorId="0" shapeId="0" xr:uid="{FD688200-ED4E-4B86-9760-36B8A6B050B4}">
      <text>
        <r>
          <rPr>
            <b/>
            <sz val="9"/>
            <color indexed="81"/>
            <rFont val="Segoe UI"/>
            <family val="2"/>
          </rPr>
          <t>Erneuerbare Energie für grünen Wasserstoff: 30
Verluste Elektrolyse: 15</t>
        </r>
      </text>
    </comment>
    <comment ref="E36" authorId="0" shapeId="0" xr:uid="{0845FAEC-C2AA-4912-AD88-1483F5AE0B93}">
      <text>
        <r>
          <rPr>
            <b/>
            <sz val="9"/>
            <color indexed="81"/>
            <rFont val="Segoe UI"/>
            <family val="2"/>
          </rPr>
          <t>Erdgas inkl. vorgelagerter Emission: 240
Verluste Dampfreformierung: 160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Christof Drexel</author>
  </authors>
  <commentList>
    <comment ref="I3" authorId="0" shapeId="0" xr:uid="{8B97EC5C-F086-436E-AC0A-555BE79ACE0C}">
      <text>
        <r>
          <rPr>
            <b/>
            <sz val="9"/>
            <color indexed="81"/>
            <rFont val="Segoe UI"/>
            <family val="2"/>
          </rPr>
          <t>betriebseigene Ladestation: 0,1
Autobahn ~ 0,25; in DE &gt;&gt; 0,3</t>
        </r>
      </text>
    </comment>
    <comment ref="I4" authorId="0" shapeId="0" xr:uid="{F644793D-5BD0-4222-8D86-BA5AB249306F}">
      <text>
        <r>
          <rPr>
            <b/>
            <sz val="9"/>
            <color indexed="81"/>
            <rFont val="Segoe UI"/>
            <family val="2"/>
          </rPr>
          <t>in der Schweiz bereits heute ~ 100 €/to; 
Steigerung auf 200 €/to bis 2030?</t>
        </r>
      </text>
    </comment>
    <comment ref="K7" authorId="0" shapeId="0" xr:uid="{00E60227-532C-4E9E-8060-771D8089A7D2}">
      <text>
        <r>
          <rPr>
            <b/>
            <sz val="9"/>
            <color indexed="81"/>
            <rFont val="Segoe UI"/>
            <family val="2"/>
          </rPr>
          <t>News vom 8.2.21: Serienproduktion soll im Sommer starten
Verfügbarkeit in Europa aber erst ab 2023</t>
        </r>
      </text>
    </comment>
    <comment ref="D9" authorId="0" shapeId="0" xr:uid="{BD9E32BD-0044-4C26-B4E6-9F67A914A447}">
      <text>
        <r>
          <rPr>
            <b/>
            <sz val="9"/>
            <color indexed="81"/>
            <rFont val="Segoe UI"/>
            <family val="2"/>
          </rPr>
          <t>Eine Tankstelle kostet ca. 350.000 € (www.scania.com)</t>
        </r>
      </text>
    </comment>
    <comment ref="E9" authorId="0" shapeId="0" xr:uid="{CD102E92-5B00-4055-BDC0-22FF8B6D7481}">
      <text>
        <r>
          <rPr>
            <b/>
            <sz val="9"/>
            <color indexed="81"/>
            <rFont val="Segoe UI"/>
            <family val="2"/>
          </rPr>
          <t>Christof Drexel:</t>
        </r>
        <r>
          <rPr>
            <sz val="9"/>
            <color indexed="81"/>
            <rFont val="Segoe UI"/>
            <family val="2"/>
          </rPr>
          <t xml:space="preserve">
Verfügbarkeitsproblem!</t>
        </r>
      </text>
    </comment>
    <comment ref="D10" authorId="0" shapeId="0" xr:uid="{6A206025-E410-4058-8EFA-18429DCF168E}">
      <text>
        <r>
          <rPr>
            <b/>
            <sz val="9"/>
            <color indexed="81"/>
            <rFont val="Segoe UI"/>
            <family val="2"/>
          </rPr>
          <t>Mehrpreis wird auf scania.com mit 20 (eher CNG) bis 35 (eher LNG) Prozent angegeben</t>
        </r>
      </text>
    </comment>
    <comment ref="C13" authorId="0" shapeId="0" xr:uid="{F052FC36-4257-4778-8673-233FBF6EAB13}">
      <text>
        <r>
          <rPr>
            <b/>
            <sz val="9"/>
            <color indexed="81"/>
            <rFont val="Segoe UI"/>
            <family val="2"/>
          </rPr>
          <t>Literatur: 35-45%</t>
        </r>
      </text>
    </comment>
    <comment ref="D13" authorId="0" shapeId="0" xr:uid="{998436A7-82E4-4746-9E92-69B875C966A6}">
      <text>
        <r>
          <rPr>
            <b/>
            <sz val="9"/>
            <color indexed="81"/>
            <rFont val="Segoe UI"/>
            <family val="2"/>
          </rPr>
          <t>Literatur: 30-40% / einmal 39%</t>
        </r>
      </text>
    </comment>
    <comment ref="E13" authorId="0" shapeId="0" xr:uid="{B421A9C2-A7C4-4DCE-8792-23604B469542}">
      <text>
        <r>
          <rPr>
            <b/>
            <sz val="9"/>
            <color indexed="81"/>
            <rFont val="Segoe UI"/>
            <family val="2"/>
          </rPr>
          <t xml:space="preserve">Angaben 11er: Der braucht 27 kg/100km - dazu braucht es einen recht hohen Heizwert, den er mit 14 kWh/kg auch angegeben hat.
Wenn die Angabe Blum (37,6 kg/100km) stimmt, muss es ein "schlechtes" Biogas - mit ~ 10 kWh/kg sein.
</t>
        </r>
      </text>
    </comment>
    <comment ref="C16" authorId="0" shapeId="0" xr:uid="{2F8BB9E1-6347-49F6-9132-E8B4FD493C49}">
      <text>
        <r>
          <rPr>
            <b/>
            <sz val="9"/>
            <color indexed="81"/>
            <rFont val="Segoe UI"/>
            <family val="2"/>
          </rPr>
          <t>30-40 L/100km</t>
        </r>
      </text>
    </comment>
    <comment ref="H16" authorId="0" shapeId="0" xr:uid="{A3786266-D186-486A-B344-781421A9B4E6}">
      <text>
        <r>
          <rPr>
            <b/>
            <sz val="9"/>
            <color indexed="81"/>
            <rFont val="Segoe UI"/>
            <family val="2"/>
          </rPr>
          <t>32 kg H2 reichen für 400 km</t>
        </r>
      </text>
    </comment>
    <comment ref="D17" authorId="0" shapeId="0" xr:uid="{3A4AB165-8ECD-49BA-A360-170FFB4E2C82}">
      <text>
        <r>
          <rPr>
            <b/>
            <sz val="9"/>
            <color indexed="81"/>
            <rFont val="Segoe UI"/>
            <family val="2"/>
          </rPr>
          <t>3 cent/kWh für das Gas; 0,5 € für die Tankstelle</t>
        </r>
      </text>
    </comment>
    <comment ref="E17" authorId="0" shapeId="0" xr:uid="{56033FE1-9999-46C5-AA08-2B7CE728A383}">
      <text>
        <r>
          <rPr>
            <b/>
            <sz val="9"/>
            <color indexed="81"/>
            <rFont val="Segoe UI"/>
            <family val="2"/>
          </rPr>
          <t>Angabe Blum: Mehrpreis 4 ct/kWh --&gt; 7 cent/kWh für das Biogas; Tankstelle nicht separat gerechnet. 
11er detto: 0,98 ct./kg</t>
        </r>
      </text>
    </comment>
    <comment ref="H17" authorId="0" shapeId="0" xr:uid="{860510D1-C056-4733-BA2A-2078034AFA20}">
      <text>
        <r>
          <rPr>
            <b/>
            <sz val="9"/>
            <color indexed="81"/>
            <rFont val="Segoe UI"/>
            <family val="2"/>
          </rPr>
          <t>9,5 €/kg - Angabe Peter Waldenberger - da ist auch die Tankstellen-Infrastruktur enthalten! Nehm ich an.</t>
        </r>
      </text>
    </comment>
    <comment ref="I17" authorId="0" shapeId="0" xr:uid="{843AB816-8193-4E86-A449-1C84EA181419}">
      <text>
        <r>
          <rPr>
            <b/>
            <sz val="9"/>
            <color indexed="81"/>
            <rFont val="Segoe UI"/>
            <family val="2"/>
          </rPr>
          <t>2,5 €/kg (an der Tankstelle)</t>
        </r>
      </text>
    </comment>
    <comment ref="H20" authorId="0" shapeId="0" xr:uid="{3E5BC779-90F9-4073-94F2-EF7B6EB857B5}">
      <text>
        <r>
          <rPr>
            <b/>
            <sz val="9"/>
            <color indexed="81"/>
            <rFont val="Segoe UI"/>
            <family val="2"/>
          </rPr>
          <t>Christof Drexel:</t>
        </r>
        <r>
          <rPr>
            <sz val="9"/>
            <color indexed="81"/>
            <rFont val="Segoe UI"/>
            <family val="2"/>
          </rPr>
          <t xml:space="preserve">
Leider - keine Chance! Den (grünen!) Wasserstoff wird´s nie so billig geben…
</t>
        </r>
      </text>
    </comment>
    <comment ref="I20" authorId="0" shapeId="0" xr:uid="{4D669A3C-B3A0-4D51-9D78-3637C213C1F6}">
      <text>
        <r>
          <rPr>
            <b/>
            <sz val="9"/>
            <color indexed="81"/>
            <rFont val="Segoe UI"/>
            <family val="2"/>
          </rPr>
          <t>Christof Drexel:</t>
        </r>
        <r>
          <rPr>
            <sz val="9"/>
            <color indexed="81"/>
            <rFont val="Segoe UI"/>
            <family val="2"/>
          </rPr>
          <t xml:space="preserve">
Leider - keine Chance! Den (grünen!) Wasserstoff wird´s nie so billig geben…
</t>
        </r>
      </text>
    </comment>
    <comment ref="D22" authorId="0" shapeId="0" xr:uid="{04E8092F-26B2-4382-8654-2A163D528BBD}">
      <text>
        <r>
          <rPr>
            <b/>
            <sz val="9"/>
            <color indexed="81"/>
            <rFont val="Segoe UI"/>
            <family val="2"/>
          </rPr>
          <t>Wartungszykus kürzer! Aber: Aufwände lt. Pascal Fitz deutlich geringer! --&gt; +10% -25%!! (Aussage: geringere Wartungskosten kompensieren Mehrkosten (Wertverlust))</t>
        </r>
      </text>
    </comment>
    <comment ref="C23" authorId="0" shapeId="0" xr:uid="{9CA301A2-2BA5-4E4C-A0D3-212C958F9530}">
      <text>
        <r>
          <rPr>
            <b/>
            <sz val="9"/>
            <color indexed="81"/>
            <rFont val="Segoe UI"/>
            <family val="2"/>
          </rPr>
          <t>Christof Drexel:</t>
        </r>
        <r>
          <rPr>
            <sz val="9"/>
            <color indexed="81"/>
            <rFont val="Segoe UI"/>
            <family val="2"/>
          </rPr>
          <t xml:space="preserve">
gemäß CH-Website: 2,28 Rp./tkm --&gt; bei 36 to sind das also 73 cent/km
</t>
        </r>
      </text>
    </comment>
    <comment ref="D23" authorId="0" shapeId="0" xr:uid="{B68D9D83-EECB-4C38-8692-D88350C06F85}">
      <text>
        <r>
          <rPr>
            <b/>
            <sz val="9"/>
            <color indexed="81"/>
            <rFont val="Segoe UI"/>
            <family val="2"/>
          </rPr>
          <t>Christof Drexel:</t>
        </r>
        <r>
          <rPr>
            <sz val="9"/>
            <color indexed="81"/>
            <rFont val="Segoe UI"/>
            <family val="2"/>
          </rPr>
          <t xml:space="preserve">
Das scheint hier auch zu gelten. Ausgenommen sind nur LKW mit Elektromotoren (also BEV und FCEV)</t>
        </r>
      </text>
    </comment>
    <comment ref="E23" authorId="0" shapeId="0" xr:uid="{13943689-A3BC-45A3-93C2-A23575233776}">
      <text>
        <r>
          <rPr>
            <b/>
            <sz val="9"/>
            <color indexed="81"/>
            <rFont val="Segoe UI"/>
            <family val="2"/>
          </rPr>
          <t>Christof Drexel:</t>
        </r>
        <r>
          <rPr>
            <sz val="9"/>
            <color indexed="81"/>
            <rFont val="Segoe UI"/>
            <family val="2"/>
          </rPr>
          <t xml:space="preserve">
Das scheint hier auch zu gelten. Ausgenommen sind nur LKW mit Elektromotoren (also BEV und FCEV)</t>
        </r>
      </text>
    </comment>
    <comment ref="F23" authorId="0" shapeId="0" xr:uid="{E644F816-CE98-421E-9D7B-4A229C9BDD51}">
      <text>
        <r>
          <rPr>
            <b/>
            <sz val="9"/>
            <color indexed="81"/>
            <rFont val="Segoe UI"/>
            <family val="2"/>
          </rPr>
          <t>Christof Drexel:</t>
        </r>
        <r>
          <rPr>
            <sz val="9"/>
            <color indexed="81"/>
            <rFont val="Segoe UI"/>
            <family val="2"/>
          </rPr>
          <t xml:space="preserve">
Das scheint hier auch zu gelten. Ausgenommen sind nur LKW mit Elektromotoren (also BEV und FCEV)</t>
        </r>
      </text>
    </comment>
    <comment ref="G23" authorId="0" shapeId="0" xr:uid="{A87EA360-1D07-4604-88D0-641526922D70}">
      <text>
        <r>
          <rPr>
            <b/>
            <sz val="9"/>
            <color indexed="81"/>
            <rFont val="Segoe UI"/>
            <family val="2"/>
          </rPr>
          <t>Christof Drexel:</t>
        </r>
        <r>
          <rPr>
            <sz val="9"/>
            <color indexed="81"/>
            <rFont val="Segoe UI"/>
            <family val="2"/>
          </rPr>
          <t xml:space="preserve">
Das scheint hier auch zu gelten. Ausgenommen sind nur LKW mit Elektromotoren (also BEV und FCEV)</t>
        </r>
      </text>
    </comment>
    <comment ref="H23" authorId="0" shapeId="0" xr:uid="{29649295-A440-4CCC-A521-47225ABFA6CB}">
      <text>
        <r>
          <rPr>
            <b/>
            <sz val="9"/>
            <color indexed="81"/>
            <rFont val="Segoe UI"/>
            <family val="2"/>
          </rPr>
          <t>Christof Drexel:</t>
        </r>
        <r>
          <rPr>
            <sz val="9"/>
            <color indexed="81"/>
            <rFont val="Segoe UI"/>
            <family val="2"/>
          </rPr>
          <t xml:space="preserve">
Das scheint hier auch zu gelten. Ausgenommen sind nur LKW mit Elektromotoren (also BEV und FCEV)</t>
        </r>
      </text>
    </comment>
    <comment ref="I23" authorId="0" shapeId="0" xr:uid="{A5C43F3A-64BC-49DE-AE79-F4DA0E3CF49E}">
      <text>
        <r>
          <rPr>
            <b/>
            <sz val="9"/>
            <color indexed="81"/>
            <rFont val="Segoe UI"/>
            <family val="2"/>
          </rPr>
          <t>Christof Drexel:</t>
        </r>
        <r>
          <rPr>
            <sz val="9"/>
            <color indexed="81"/>
            <rFont val="Segoe UI"/>
            <family val="2"/>
          </rPr>
          <t xml:space="preserve">
Das scheint hier auch zu gelten. Ausgenommen sind nur LKW mit Elektromotoren (also BEV und FCEV)</t>
        </r>
      </text>
    </comment>
    <comment ref="J23" authorId="0" shapeId="0" xr:uid="{89080947-006D-4A30-9C3A-361CE88F4F98}">
      <text>
        <r>
          <rPr>
            <b/>
            <sz val="9"/>
            <color indexed="81"/>
            <rFont val="Segoe UI"/>
            <family val="2"/>
          </rPr>
          <t>Christof Drexel:</t>
        </r>
        <r>
          <rPr>
            <sz val="9"/>
            <color indexed="81"/>
            <rFont val="Segoe UI"/>
            <family val="2"/>
          </rPr>
          <t xml:space="preserve">
Das scheint hier auch zu gelten. Ausgenommen sind nur LKW mit Elektromotoren (also BEV und FCEV)</t>
        </r>
      </text>
    </comment>
    <comment ref="K23" authorId="0" shapeId="0" xr:uid="{DF6DFC09-2340-48C5-8111-226849C54365}">
      <text>
        <r>
          <rPr>
            <b/>
            <sz val="9"/>
            <color indexed="81"/>
            <rFont val="Segoe UI"/>
            <family val="2"/>
          </rPr>
          <t>Christof Drexel:</t>
        </r>
        <r>
          <rPr>
            <sz val="9"/>
            <color indexed="81"/>
            <rFont val="Segoe UI"/>
            <family val="2"/>
          </rPr>
          <t xml:space="preserve">
Das scheint hier auch zu gelten. Ausgenommen sind nur LKW mit Elektromotoren (also BEV und FCEV)</t>
        </r>
      </text>
    </comment>
    <comment ref="M23" authorId="0" shapeId="0" xr:uid="{74D3422F-3A61-4B3D-9601-2E69DBF0BC4F}">
      <text>
        <r>
          <rPr>
            <b/>
            <sz val="9"/>
            <color indexed="81"/>
            <rFont val="Segoe UI"/>
            <family val="2"/>
          </rPr>
          <t>Christof Drexel:</t>
        </r>
        <r>
          <rPr>
            <sz val="9"/>
            <color indexed="81"/>
            <rFont val="Segoe UI"/>
            <family val="2"/>
          </rPr>
          <t xml:space="preserve">
Das scheint hier auch zu gelten. Ausgenommen sind nur LKW mit Elektromotoren (also BEV und FCEV)</t>
        </r>
      </text>
    </comment>
    <comment ref="N23" authorId="0" shapeId="0" xr:uid="{B2654AAF-4C2A-46D2-A4DB-F9810619284E}">
      <text>
        <r>
          <rPr>
            <b/>
            <sz val="9"/>
            <color indexed="81"/>
            <rFont val="Segoe UI"/>
            <family val="2"/>
          </rPr>
          <t>Christof Drexel:</t>
        </r>
        <r>
          <rPr>
            <sz val="9"/>
            <color indexed="81"/>
            <rFont val="Segoe UI"/>
            <family val="2"/>
          </rPr>
          <t xml:space="preserve">
Das scheint hier auch zu gelten. Ausgenommen sind nur LKW mit Elektromotoren (also BEV und FCEV)</t>
        </r>
      </text>
    </comment>
    <comment ref="C26" authorId="0" shapeId="0" xr:uid="{6845C1A1-B440-4626-B98D-0B906D224CBE}">
      <text>
        <r>
          <rPr>
            <b/>
            <sz val="9"/>
            <color indexed="81"/>
            <rFont val="Segoe UI"/>
            <family val="2"/>
          </rPr>
          <t>direkte Emission ca. 270 g/kWh
vorgelagte E. +28%</t>
        </r>
      </text>
    </comment>
    <comment ref="D26" authorId="0" shapeId="0" xr:uid="{1079CF6F-29F5-49FA-B67E-3BA815CCD84C}">
      <text>
        <r>
          <rPr>
            <b/>
            <sz val="9"/>
            <color indexed="81"/>
            <rFont val="Segoe UI"/>
            <family val="2"/>
          </rPr>
          <t>inkl. vorgelagerter Emission; die hängt aber stark von der Herkunft ab - geht bis zu 300! (Studie Wuppertal)
"sogar" www.gas.info gibt 201+29 = 230 an.</t>
        </r>
      </text>
    </comment>
    <comment ref="H26" authorId="0" shapeId="0" xr:uid="{A994C789-1482-4F4D-AE07-13AD2ACF6689}">
      <text>
        <r>
          <rPr>
            <b/>
            <sz val="9"/>
            <color indexed="81"/>
            <rFont val="Segoe UI"/>
            <family val="2"/>
          </rPr>
          <t>PV 30 :0,66 (eta_EL)</t>
        </r>
      </text>
    </comment>
    <comment ref="J26" authorId="0" shapeId="0" xr:uid="{D9A4E9C1-73E3-430E-BC0A-4E220804C15C}">
      <text>
        <r>
          <rPr>
            <b/>
            <sz val="9"/>
            <color indexed="81"/>
            <rFont val="Segoe UI"/>
            <family val="2"/>
          </rPr>
          <t>PV</t>
        </r>
      </text>
    </comment>
    <comment ref="M26" authorId="0" shapeId="0" xr:uid="{17BD9DC9-F098-497F-926D-E20315E024DD}">
      <text>
        <r>
          <rPr>
            <b/>
            <sz val="9"/>
            <color indexed="81"/>
            <rFont val="Segoe UI"/>
            <family val="2"/>
          </rPr>
          <t>PV</t>
        </r>
      </text>
    </comment>
    <comment ref="N26" authorId="0" shapeId="0" xr:uid="{40C98C78-9ACD-44B6-A79F-75881AB31BD1}">
      <text>
        <r>
          <rPr>
            <b/>
            <sz val="9"/>
            <color indexed="81"/>
            <rFont val="Segoe UI"/>
            <family val="2"/>
          </rPr>
          <t>PV</t>
        </r>
      </text>
    </comment>
    <comment ref="D29" authorId="0" shapeId="0" xr:uid="{46DDCEAA-7191-4AFC-84E4-2B62BFA2D255}">
      <text>
        <r>
          <rPr>
            <b/>
            <sz val="9"/>
            <color indexed="81"/>
            <rFont val="Segoe UI"/>
            <family val="2"/>
          </rPr>
          <t>CNG (compressed natural gas). Mit LNG (liquid…) kommt man auf 1000</t>
        </r>
      </text>
    </comment>
    <comment ref="B32" authorId="0" shapeId="0" xr:uid="{CF3DFCF7-51CB-468D-B850-9F09E44B817F}">
      <text>
        <r>
          <rPr>
            <b/>
            <sz val="9"/>
            <color indexed="81"/>
            <rFont val="Segoe UI"/>
            <family val="2"/>
          </rPr>
          <t>z.T. unterschiedliche Angaben hierzu 
- DAF spricht von 10 Tonnen Leergewicht inkl. Batterien. Das wird dann nur die Zugmaschine sein. 
- Volvo bekommt aus seinem 16-Tonner noch 5,5 Nutzlast heraus - bei vollem Aufbau (Koffer, Hebebühne, etc.). Beim Diesel sind´s halt 7 to. 300 kWh = 1,5 to Zellgewicht, plus Rest, minus Tank und Motorteile
- macht bei einem 40-to natürlich viel weniger aus - Angabe Waldenberger: 1,5 to spielen bei ihnen keine Rolle</t>
        </r>
      </text>
    </comment>
  </commentList>
</comments>
</file>

<file path=xl/sharedStrings.xml><?xml version="1.0" encoding="utf-8"?>
<sst xmlns="http://schemas.openxmlformats.org/spreadsheetml/2006/main" count="131" uniqueCount="106">
  <si>
    <t>Referenz: Diesel</t>
  </si>
  <si>
    <t>Erdgas</t>
  </si>
  <si>
    <t>Biogas</t>
  </si>
  <si>
    <t>BZ-Fahrzeug</t>
  </si>
  <si>
    <t>Anschaffungskosten</t>
  </si>
  <si>
    <t>km/a</t>
  </si>
  <si>
    <t>Verbrauch: Menge pro 100 km</t>
  </si>
  <si>
    <t>Einheit der Menge:</t>
  </si>
  <si>
    <t>Liter</t>
  </si>
  <si>
    <t>kg</t>
  </si>
  <si>
    <t>kWh_el</t>
  </si>
  <si>
    <t>Energiebedarf, netto (Welle)</t>
  </si>
  <si>
    <t>kWh/100km</t>
  </si>
  <si>
    <t>Umrechnung kWh/Einheit</t>
  </si>
  <si>
    <t>Energiepreis pro Einheit</t>
  </si>
  <si>
    <t>Energiekosten pro 100 km</t>
  </si>
  <si>
    <t>Energiekosten pro Jahr</t>
  </si>
  <si>
    <t>Summe der jährlichen Kosten</t>
  </si>
  <si>
    <t>AfA / Wertverlust LKW pro Jahr</t>
  </si>
  <si>
    <t>Treibhausgasemission (g/kWh)</t>
  </si>
  <si>
    <t>Reichweite in km</t>
  </si>
  <si>
    <t>€/to</t>
  </si>
  <si>
    <t>CO2-Steuer pro Einheit</t>
  </si>
  <si>
    <t>zulässiges Gesamtgewicht</t>
  </si>
  <si>
    <t>Leergewicht</t>
  </si>
  <si>
    <t>Nutzlast</t>
  </si>
  <si>
    <t>Lade-/Tankzeit in Minuten</t>
  </si>
  <si>
    <t>Maut, leistungsabh. Schwer-VA, …</t>
  </si>
  <si>
    <r>
      <t>CO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-Steuer</t>
    </r>
  </si>
  <si>
    <t>Gilt für 40-Tonner</t>
  </si>
  <si>
    <t>Wirkungsgrad im Fahrzeug</t>
  </si>
  <si>
    <t>Faktor Nutzlast (bei H2 :36*40)</t>
  </si>
  <si>
    <t>Zukunftsmusik: Tesla Semi</t>
  </si>
  <si>
    <t>475 km RW</t>
  </si>
  <si>
    <t>800 km RW</t>
  </si>
  <si>
    <t>Jährliche Kosten, um Nutzlastfaktor korrigiert</t>
  </si>
  <si>
    <t>Land</t>
  </si>
  <si>
    <t>Österreich</t>
  </si>
  <si>
    <t>Deutschland</t>
  </si>
  <si>
    <t>Schweiz</t>
  </si>
  <si>
    <t>Gas-LKW</t>
  </si>
  <si>
    <t>kg_H2</t>
  </si>
  <si>
    <t>Summe der jährlichen Kosten in k€</t>
  </si>
  <si>
    <t>Fahrzeug</t>
  </si>
  <si>
    <t>FCEV grüner H2</t>
  </si>
  <si>
    <t>FCEV grauer H2</t>
  </si>
  <si>
    <t>(Emissions-)Wirkungsgrad der Vorkette</t>
  </si>
  <si>
    <t>(Emissions-)Wirkungsgrad gesamt</t>
  </si>
  <si>
    <t>BEV 200 Erneuerbare</t>
  </si>
  <si>
    <t>BEV 200 Strommix Vlbg.</t>
  </si>
  <si>
    <t>BEV 400 Erneuerbare</t>
  </si>
  <si>
    <t>BEV 400 Strommix Vlbg.</t>
  </si>
  <si>
    <t>BEV Tesla Semi Erneuerbare</t>
  </si>
  <si>
    <t>BEV Tesla Semi Strommix Vlbg.</t>
  </si>
  <si>
    <t>Preiseinschätzung für das Jahr</t>
  </si>
  <si>
    <t>BEV 200</t>
  </si>
  <si>
    <t>BEV 400</t>
  </si>
  <si>
    <t>FCEV</t>
  </si>
  <si>
    <t>Nutzungsdauer</t>
  </si>
  <si>
    <t>Jahre</t>
  </si>
  <si>
    <t>Preiseinschätzungen bzw. -angaben der Hersteller:</t>
  </si>
  <si>
    <t>H2_grün</t>
  </si>
  <si>
    <t>Batteriefahrzeuge</t>
  </si>
  <si>
    <t>Energiepreis kWh_el</t>
  </si>
  <si>
    <t>€/kWh</t>
  </si>
  <si>
    <t>TCO, Emission und Reichweiten verschiedener LKW-Antriebsarten</t>
  </si>
  <si>
    <t>Jahresfahrleistung</t>
  </si>
  <si>
    <t>davon auf der Autobahn (Maut)</t>
  </si>
  <si>
    <t>Jährliche Emission, in to</t>
  </si>
  <si>
    <t>LKW-Vergleichstool</t>
  </si>
  <si>
    <t>Jahresfahrleistung in km</t>
  </si>
  <si>
    <t>Anteil der auf mautpflichtigen Straßen (i.d.R. Autobahnen) gefahreren Strecke</t>
  </si>
  <si>
    <t>Nutzungsdauer des Fahrzeugs</t>
  </si>
  <si>
    <t>Land, in dem die Fahrleistung zurückgelegt wird</t>
  </si>
  <si>
    <t>Betrachtungszeitraum - heute (2021) / 2025 / 2030</t>
  </si>
  <si>
    <t>Kosten für elektrische Energie</t>
  </si>
  <si>
    <t>CO2-Steuer</t>
  </si>
  <si>
    <t>Ermittlung Wertverlust</t>
  </si>
  <si>
    <t>Ermittlung Mautgebühren</t>
  </si>
  <si>
    <t>Ermittlung der Energiekosten für Batterie-Fahrzeuge</t>
  </si>
  <si>
    <t>Ermittlung des Aufschlags für THG-Emissionen</t>
  </si>
  <si>
    <t>Diesel-LKW</t>
  </si>
  <si>
    <t>Batterie-Fahrzeug mit 200 km Reichweite</t>
  </si>
  <si>
    <t>Batterie-Fahrzeug mit 400 km Reichweite</t>
  </si>
  <si>
    <t>Brennstoffzellen-Fahrzeug (400 km Reichweite)</t>
  </si>
  <si>
    <t>Ermittlung der Anschaffungskosten sowie des anzusetzenden Wasserstoff-Preises</t>
  </si>
  <si>
    <t>Annahmen zu den Anschaffungskosten und Wasserstoff-Preisen</t>
  </si>
  <si>
    <t>Wasserstoffkosten (Tankstelle) in €/kg</t>
  </si>
  <si>
    <t>Annahmen zu Fixkosten, Mautgebühren</t>
  </si>
  <si>
    <t>Annahmen zu Wirkungsgraden und Treibhausgas-Emissionen</t>
  </si>
  <si>
    <t>Reparatur und Wartung, Schmierstoffe, AdBlue, …</t>
  </si>
  <si>
    <t>Eingangsparameter:</t>
  </si>
  <si>
    <t xml:space="preserve"> -</t>
  </si>
  <si>
    <t>Mautgebühren Österreich in €/km</t>
  </si>
  <si>
    <t>Mautgebühren Deutschland in €/km</t>
  </si>
  <si>
    <t>Mautgebühren Schweiz in €/km</t>
  </si>
  <si>
    <t xml:space="preserve">Treibhausgas-Emission in gCO2e pro kWh getankte Energie  </t>
  </si>
  <si>
    <t>Gas-LKW (Erdgas)</t>
  </si>
  <si>
    <t>Gas-LKW (Biogas)</t>
  </si>
  <si>
    <t>Brennstoffzellen-Fahrzeug (400 km Reichweite) - grüner Wasserstoff</t>
  </si>
  <si>
    <t>Brennstoffzellen-Fahrzeug (400 km Reichweite) - grauer Wasserstoff</t>
  </si>
  <si>
    <t>Dieses Berechnungstool liefert eine grobe Einschätzung der Gesamtkosten des LKW-Betriebs, beinhaltend die Anschaffungskosten, Mautgebühren, Service und Wartung, sowie Energiekosten.</t>
  </si>
  <si>
    <t>heute (2021)</t>
  </si>
  <si>
    <t>Wirkungsgrad 
Tank to Wheel</t>
  </si>
  <si>
    <t xml:space="preserve">Verfasser: </t>
  </si>
  <si>
    <t>Christof Drexel, drexel reduziert GmbH; www.drexelreduziert.at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</si>
</sst>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b/>
      <sz val="11"/>
      <color rgb="FFFF0000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b/>
      <sz val="11"/>
      <color theme="1" tint="0.499984740745262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0" tint="-0.499984740745262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sz val="11"/>
      <color rgb="FF3F3F76"/>
      <name val="Calibri"/>
      <family val="2"/>
      <scheme val="minor"/>
    </font>
    <font>
      <i/>
      <sz val="11"/>
      <color theme="1" tint="0.499984740745262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 tint="0.499984740745262"/>
      <name val="Calibri"/>
      <family val="2"/>
      <scheme val="minor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9" fillId="0" borderId="0" applyFont="0" applyFill="0" applyBorder="0" applyAlignment="0" applyProtection="0"/>
    <xf numFmtId="0" fontId="12" fillId="2" borderId="2" applyNumberFormat="0" applyAlignment="0" applyProtection="0"/>
    <xf numFmtId="0" fontId="14" fillId="3" borderId="4" applyNumberFormat="0" applyAlignment="0" applyProtection="0"/>
  </cellStyleXfs>
  <cellXfs count="44">
    <xf numFmtId="0" fontId="0" fillId="0" borderId="0" xfId="0"/>
    <xf numFmtId="0" fontId="0" fillId="0" borderId="1" xfId="0" applyBorder="1"/>
    <xf numFmtId="9" fontId="0" fillId="0" borderId="1" xfId="0" applyNumberFormat="1" applyBorder="1"/>
    <xf numFmtId="164" fontId="0" fillId="0" borderId="1" xfId="0" applyNumberFormat="1" applyBorder="1"/>
    <xf numFmtId="1" fontId="0" fillId="0" borderId="1" xfId="0" applyNumberFormat="1" applyBorder="1"/>
    <xf numFmtId="0" fontId="1" fillId="0" borderId="1" xfId="0" applyFont="1" applyBorder="1"/>
    <xf numFmtId="1" fontId="1" fillId="0" borderId="1" xfId="0" applyNumberFormat="1" applyFont="1" applyBorder="1"/>
    <xf numFmtId="0" fontId="4" fillId="0" borderId="0" xfId="0" applyFont="1"/>
    <xf numFmtId="0" fontId="5" fillId="0" borderId="1" xfId="0" applyFont="1" applyBorder="1"/>
    <xf numFmtId="9" fontId="5" fillId="0" borderId="1" xfId="0" applyNumberFormat="1" applyFont="1" applyBorder="1"/>
    <xf numFmtId="164" fontId="5" fillId="0" borderId="1" xfId="0" applyNumberFormat="1" applyFont="1" applyBorder="1"/>
    <xf numFmtId="1" fontId="5" fillId="0" borderId="1" xfId="0" applyNumberFormat="1" applyFont="1" applyBorder="1"/>
    <xf numFmtId="1" fontId="6" fillId="0" borderId="1" xfId="0" applyNumberFormat="1" applyFont="1" applyBorder="1"/>
    <xf numFmtId="0" fontId="5" fillId="0" borderId="0" xfId="0" applyFont="1"/>
    <xf numFmtId="1" fontId="0" fillId="0" borderId="0" xfId="0" applyNumberFormat="1" applyBorder="1"/>
    <xf numFmtId="1" fontId="5" fillId="0" borderId="0" xfId="0" applyNumberFormat="1" applyFont="1" applyBorder="1"/>
    <xf numFmtId="0" fontId="0" fillId="0" borderId="0" xfId="0" applyFill="1" applyBorder="1"/>
    <xf numFmtId="0" fontId="8" fillId="0" borderId="0" xfId="0" applyFont="1"/>
    <xf numFmtId="0" fontId="0" fillId="0" borderId="0" xfId="0" applyFill="1"/>
    <xf numFmtId="9" fontId="10" fillId="0" borderId="1" xfId="1" applyFont="1" applyBorder="1"/>
    <xf numFmtId="1" fontId="0" fillId="0" borderId="0" xfId="0" applyNumberFormat="1"/>
    <xf numFmtId="164" fontId="0" fillId="0" borderId="0" xfId="0" applyNumberFormat="1"/>
    <xf numFmtId="2" fontId="0" fillId="0" borderId="0" xfId="0" applyNumberFormat="1"/>
    <xf numFmtId="0" fontId="0" fillId="0" borderId="1" xfId="0" applyFill="1" applyBorder="1"/>
    <xf numFmtId="0" fontId="11" fillId="0" borderId="0" xfId="0" applyFont="1"/>
    <xf numFmtId="0" fontId="12" fillId="2" borderId="2" xfId="2"/>
    <xf numFmtId="0" fontId="13" fillId="0" borderId="3" xfId="0" applyFont="1" applyFill="1" applyBorder="1"/>
    <xf numFmtId="1" fontId="13" fillId="0" borderId="0" xfId="0" applyNumberFormat="1" applyFont="1"/>
    <xf numFmtId="0" fontId="14" fillId="3" borderId="4" xfId="3"/>
    <xf numFmtId="1" fontId="14" fillId="3" borderId="4" xfId="3" applyNumberFormat="1"/>
    <xf numFmtId="164" fontId="14" fillId="3" borderId="4" xfId="3" applyNumberFormat="1"/>
    <xf numFmtId="2" fontId="14" fillId="3" borderId="4" xfId="3" applyNumberFormat="1"/>
    <xf numFmtId="9" fontId="0" fillId="0" borderId="0" xfId="0" applyNumberFormat="1"/>
    <xf numFmtId="0" fontId="1" fillId="0" borderId="0" xfId="0" applyFont="1"/>
    <xf numFmtId="0" fontId="15" fillId="0" borderId="1" xfId="0" applyFont="1" applyBorder="1"/>
    <xf numFmtId="0" fontId="16" fillId="0" borderId="1" xfId="0" applyFont="1" applyBorder="1"/>
    <xf numFmtId="0" fontId="1" fillId="0" borderId="0" xfId="0" applyFont="1" applyAlignment="1">
      <alignment wrapText="1"/>
    </xf>
    <xf numFmtId="0" fontId="12" fillId="2" borderId="2" xfId="2" applyProtection="1">
      <protection locked="0"/>
    </xf>
    <xf numFmtId="9" fontId="12" fillId="2" borderId="2" xfId="2" applyNumberFormat="1" applyProtection="1">
      <protection locked="0"/>
    </xf>
    <xf numFmtId="0" fontId="12" fillId="2" borderId="2" xfId="2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" xfId="0" applyBorder="1" applyAlignment="1">
      <alignment horizontal="center"/>
    </xf>
    <xf numFmtId="0" fontId="17" fillId="0" borderId="0" xfId="0" applyFont="1"/>
  </cellXfs>
  <cellStyles count="4">
    <cellStyle name="Ausgabe" xfId="3" builtinId="21"/>
    <cellStyle name="Eingabe" xfId="2" builtinId="20"/>
    <cellStyle name="Prozent" xfId="1" builtinId="5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TCO, Emissionen und Reichweiten verschiedener Antriebsarten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Gegenüberstellung!$B$20</c:f>
              <c:strCache>
                <c:ptCount val="1"/>
                <c:pt idx="0">
                  <c:v>Energiekosten pro Jahr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Gegenüberstellung!$C$9:$I$9</c:f>
              <c:strCache>
                <c:ptCount val="7"/>
                <c:pt idx="0">
                  <c:v>Referenz: Diesel</c:v>
                </c:pt>
                <c:pt idx="1">
                  <c:v>Erdgas</c:v>
                </c:pt>
                <c:pt idx="2">
                  <c:v>Biogas</c:v>
                </c:pt>
                <c:pt idx="3">
                  <c:v>BEV 200 Strommix Vlbg.</c:v>
                </c:pt>
                <c:pt idx="4">
                  <c:v>BEV 400 Strommix Vlbg.</c:v>
                </c:pt>
                <c:pt idx="5">
                  <c:v>FCEV grüner H2</c:v>
                </c:pt>
                <c:pt idx="6">
                  <c:v>FCEV grauer H2</c:v>
                </c:pt>
              </c:strCache>
            </c:strRef>
          </c:cat>
          <c:val>
            <c:numRef>
              <c:f>Gegenüberstellung!$C$20:$I$20</c:f>
              <c:numCache>
                <c:formatCode>0</c:formatCode>
                <c:ptCount val="7"/>
                <c:pt idx="0">
                  <c:v>46315.868924889546</c:v>
                </c:pt>
                <c:pt idx="1">
                  <c:v>25217.266187050358</c:v>
                </c:pt>
                <c:pt idx="2">
                  <c:v>23658.324768756425</c:v>
                </c:pt>
                <c:pt idx="3">
                  <c:v>27412.790697674423</c:v>
                </c:pt>
                <c:pt idx="4">
                  <c:v>27412.790697674423</c:v>
                </c:pt>
                <c:pt idx="5">
                  <c:v>51169.440782245671</c:v>
                </c:pt>
                <c:pt idx="6">
                  <c:v>26667.399106423502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9F-4847-AEE9-51481AA043BB}"/>
            </c:ext>
          </c:extLst>
        </c:ser>
        <c:ser>
          <c:idx val="1"/>
          <c:order val="1"/>
          <c:tx>
            <c:strRef>
              <c:f>Gegenüberstellung!$B$21</c:f>
              <c:strCache>
                <c:ptCount val="1"/>
                <c:pt idx="0">
                  <c:v>AfA / Wertverlust LKW pro Jahr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Gegenüberstellung!$C$9:$I$9</c:f>
              <c:strCache>
                <c:ptCount val="7"/>
                <c:pt idx="0">
                  <c:v>Referenz: Diesel</c:v>
                </c:pt>
                <c:pt idx="1">
                  <c:v>Erdgas</c:v>
                </c:pt>
                <c:pt idx="2">
                  <c:v>Biogas</c:v>
                </c:pt>
                <c:pt idx="3">
                  <c:v>BEV 200 Strommix Vlbg.</c:v>
                </c:pt>
                <c:pt idx="4">
                  <c:v>BEV 400 Strommix Vlbg.</c:v>
                </c:pt>
                <c:pt idx="5">
                  <c:v>FCEV grüner H2</c:v>
                </c:pt>
                <c:pt idx="6">
                  <c:v>FCEV grauer H2</c:v>
                </c:pt>
              </c:strCache>
            </c:strRef>
          </c:cat>
          <c:val>
            <c:numRef>
              <c:f>Gegenüberstellung!$C$21:$I$21</c:f>
              <c:numCache>
                <c:formatCode>0</c:formatCode>
                <c:ptCount val="7"/>
                <c:pt idx="0">
                  <c:v>9500</c:v>
                </c:pt>
                <c:pt idx="1">
                  <c:v>11500</c:v>
                </c:pt>
                <c:pt idx="2">
                  <c:v>11500</c:v>
                </c:pt>
                <c:pt idx="3">
                  <c:v>25000</c:v>
                </c:pt>
                <c:pt idx="4">
                  <c:v>35000</c:v>
                </c:pt>
                <c:pt idx="5">
                  <c:v>30000</c:v>
                </c:pt>
                <c:pt idx="6">
                  <c:v>30000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49F-4847-AEE9-51481AA043BB}"/>
            </c:ext>
          </c:extLst>
        </c:ser>
        <c:ser>
          <c:idx val="2"/>
          <c:order val="2"/>
          <c:tx>
            <c:strRef>
              <c:f>Gegenüberstellung!$B$22</c:f>
              <c:strCache>
                <c:ptCount val="1"/>
                <c:pt idx="0">
                  <c:v>Reparatur und Wartung, Schmierstoffe, AdBlue, …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Gegenüberstellung!$C$9:$I$9</c:f>
              <c:strCache>
                <c:ptCount val="7"/>
                <c:pt idx="0">
                  <c:v>Referenz: Diesel</c:v>
                </c:pt>
                <c:pt idx="1">
                  <c:v>Erdgas</c:v>
                </c:pt>
                <c:pt idx="2">
                  <c:v>Biogas</c:v>
                </c:pt>
                <c:pt idx="3">
                  <c:v>BEV 200 Strommix Vlbg.</c:v>
                </c:pt>
                <c:pt idx="4">
                  <c:v>BEV 400 Strommix Vlbg.</c:v>
                </c:pt>
                <c:pt idx="5">
                  <c:v>FCEV grüner H2</c:v>
                </c:pt>
                <c:pt idx="6">
                  <c:v>FCEV grauer H2</c:v>
                </c:pt>
              </c:strCache>
            </c:strRef>
          </c:cat>
          <c:val>
            <c:numRef>
              <c:f>Gegenüberstellung!$C$22:$I$22</c:f>
              <c:numCache>
                <c:formatCode>General</c:formatCode>
                <c:ptCount val="7"/>
                <c:pt idx="0">
                  <c:v>17000</c:v>
                </c:pt>
                <c:pt idx="1">
                  <c:v>15000</c:v>
                </c:pt>
                <c:pt idx="2">
                  <c:v>15000</c:v>
                </c:pt>
                <c:pt idx="3">
                  <c:v>12000</c:v>
                </c:pt>
                <c:pt idx="4">
                  <c:v>12000</c:v>
                </c:pt>
                <c:pt idx="5">
                  <c:v>16000</c:v>
                </c:pt>
                <c:pt idx="6">
                  <c:v>16000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49F-4847-AEE9-51481AA043BB}"/>
            </c:ext>
          </c:extLst>
        </c:ser>
        <c:ser>
          <c:idx val="3"/>
          <c:order val="3"/>
          <c:tx>
            <c:strRef>
              <c:f>Gegenüberstellung!$B$23</c:f>
              <c:strCache>
                <c:ptCount val="1"/>
                <c:pt idx="0">
                  <c:v>Maut, leistungsabh. Schwer-VA, …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Gegenüberstellung!$C$9:$I$9</c:f>
              <c:strCache>
                <c:ptCount val="7"/>
                <c:pt idx="0">
                  <c:v>Referenz: Diesel</c:v>
                </c:pt>
                <c:pt idx="1">
                  <c:v>Erdgas</c:v>
                </c:pt>
                <c:pt idx="2">
                  <c:v>Biogas</c:v>
                </c:pt>
                <c:pt idx="3">
                  <c:v>BEV 200 Strommix Vlbg.</c:v>
                </c:pt>
                <c:pt idx="4">
                  <c:v>BEV 400 Strommix Vlbg.</c:v>
                </c:pt>
                <c:pt idx="5">
                  <c:v>FCEV grüner H2</c:v>
                </c:pt>
                <c:pt idx="6">
                  <c:v>FCEV grauer H2</c:v>
                </c:pt>
              </c:strCache>
            </c:strRef>
          </c:cat>
          <c:val>
            <c:numRef>
              <c:f>Gegenüberstellung!$C$23:$I$23</c:f>
              <c:numCache>
                <c:formatCode>General</c:formatCode>
                <c:ptCount val="7"/>
                <c:pt idx="0">
                  <c:v>29400</c:v>
                </c:pt>
                <c:pt idx="1">
                  <c:v>29400</c:v>
                </c:pt>
                <c:pt idx="2">
                  <c:v>29400</c:v>
                </c:pt>
                <c:pt idx="3">
                  <c:v>14000</c:v>
                </c:pt>
                <c:pt idx="4">
                  <c:v>14000</c:v>
                </c:pt>
                <c:pt idx="5">
                  <c:v>14000</c:v>
                </c:pt>
                <c:pt idx="6">
                  <c:v>14000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49F-4847-AEE9-51481AA043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582095392"/>
        <c:axId val="582097360"/>
      </c:barChart>
      <c:lineChart>
        <c:grouping val="standard"/>
        <c:varyColors val="0"/>
        <c:ser>
          <c:idx val="4"/>
          <c:order val="4"/>
          <c:tx>
            <c:strRef>
              <c:f>Gegenüberstellung!$B$27</c:f>
              <c:strCache>
                <c:ptCount val="1"/>
                <c:pt idx="0">
                  <c:v>Jährliche Emission, in to</c:v>
                </c:pt>
              </c:strCache>
            </c:strRef>
          </c:tx>
          <c:spPr>
            <a:ln w="12700" cap="rnd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cat>
            <c:strRef>
              <c:f>Gegenüberstellung!$C$9:$I$9</c:f>
              <c:strCache>
                <c:ptCount val="7"/>
                <c:pt idx="0">
                  <c:v>Referenz: Diesel</c:v>
                </c:pt>
                <c:pt idx="1">
                  <c:v>Erdgas</c:v>
                </c:pt>
                <c:pt idx="2">
                  <c:v>Biogas</c:v>
                </c:pt>
                <c:pt idx="3">
                  <c:v>BEV 200 Strommix Vlbg.</c:v>
                </c:pt>
                <c:pt idx="4">
                  <c:v>BEV 400 Strommix Vlbg.</c:v>
                </c:pt>
                <c:pt idx="5">
                  <c:v>FCEV grüner H2</c:v>
                </c:pt>
                <c:pt idx="6">
                  <c:v>FCEV grauer H2</c:v>
                </c:pt>
              </c:strCache>
            </c:strRef>
          </c:cat>
          <c:val>
            <c:numRef>
              <c:f>Gegenüberstellung!$C$27:$I$27</c:f>
              <c:numCache>
                <c:formatCode>0</c:formatCode>
                <c:ptCount val="7"/>
                <c:pt idx="0">
                  <c:v>113.35714285714288</c:v>
                </c:pt>
                <c:pt idx="1">
                  <c:v>78.857142857142875</c:v>
                </c:pt>
                <c:pt idx="2">
                  <c:v>9.8571428571428594</c:v>
                </c:pt>
                <c:pt idx="3">
                  <c:v>13.372093023255816</c:v>
                </c:pt>
                <c:pt idx="4">
                  <c:v>13.372093023255816</c:v>
                </c:pt>
                <c:pt idx="5">
                  <c:v>12.621951219512198</c:v>
                </c:pt>
                <c:pt idx="6">
                  <c:v>112.19512195121953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49F-4847-AEE9-51481AA043BB}"/>
            </c:ext>
          </c:extLst>
        </c:ser>
        <c:ser>
          <c:idx val="5"/>
          <c:order val="5"/>
          <c:tx>
            <c:strRef>
              <c:f>Gegenüberstellung!$B$29</c:f>
              <c:strCache>
                <c:ptCount val="1"/>
                <c:pt idx="0">
                  <c:v>Reichweite in km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Gegenüberstellung!$C$9:$I$9</c:f>
              <c:strCache>
                <c:ptCount val="7"/>
                <c:pt idx="0">
                  <c:v>Referenz: Diesel</c:v>
                </c:pt>
                <c:pt idx="1">
                  <c:v>Erdgas</c:v>
                </c:pt>
                <c:pt idx="2">
                  <c:v>Biogas</c:v>
                </c:pt>
                <c:pt idx="3">
                  <c:v>BEV 200 Strommix Vlbg.</c:v>
                </c:pt>
                <c:pt idx="4">
                  <c:v>BEV 400 Strommix Vlbg.</c:v>
                </c:pt>
                <c:pt idx="5">
                  <c:v>FCEV grüner H2</c:v>
                </c:pt>
                <c:pt idx="6">
                  <c:v>FCEV grauer H2</c:v>
                </c:pt>
              </c:strCache>
            </c:strRef>
          </c:cat>
          <c:val>
            <c:numRef>
              <c:f>Gegenüberstellung!$C$29:$I$29</c:f>
              <c:numCache>
                <c:formatCode>0</c:formatCode>
                <c:ptCount val="7"/>
                <c:pt idx="0">
                  <c:v>1000</c:v>
                </c:pt>
                <c:pt idx="1">
                  <c:v>400</c:v>
                </c:pt>
                <c:pt idx="2">
                  <c:v>400</c:v>
                </c:pt>
                <c:pt idx="3">
                  <c:v>200</c:v>
                </c:pt>
                <c:pt idx="4">
                  <c:v>400</c:v>
                </c:pt>
                <c:pt idx="5">
                  <c:v>400</c:v>
                </c:pt>
                <c:pt idx="6">
                  <c:v>400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49F-4847-AEE9-51481AA043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2105232"/>
        <c:axId val="582101296"/>
      </c:lineChart>
      <c:catAx>
        <c:axId val="5820953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82097360"/>
        <c:crosses val="autoZero"/>
        <c:auto val="1"/>
        <c:lblAlgn val="ctr"/>
        <c:lblOffset val="100"/>
        <c:noMultiLvlLbl val="0"/>
      </c:catAx>
      <c:valAx>
        <c:axId val="5820973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Total Cost of Ownership (TCO) in € pro Jahr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82095392"/>
        <c:crosses val="autoZero"/>
        <c:crossBetween val="between"/>
      </c:valAx>
      <c:valAx>
        <c:axId val="582101296"/>
        <c:scaling>
          <c:orientation val="minMax"/>
          <c:max val="100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Reichweite in km, THG-Emission in Tonnen CO2e / 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82105232"/>
        <c:crosses val="max"/>
        <c:crossBetween val="between"/>
      </c:valAx>
      <c:catAx>
        <c:axId val="582105232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crossAx val="582101296"/>
        <c:crosses val="max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268943</xdr:colOff>
      <xdr:row>5</xdr:row>
      <xdr:rowOff>89649</xdr:rowOff>
    </xdr:from>
    <xdr:to>
      <xdr:col>15</xdr:col>
      <xdr:colOff>340659</xdr:colOff>
      <xdr:row>35</xdr:row>
      <xdr:rowOff>116542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CE139448-4FF9-492A-9D30-C6EBF175E7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681317</xdr:colOff>
      <xdr:row>10</xdr:row>
      <xdr:rowOff>115082</xdr:rowOff>
    </xdr:from>
    <xdr:to>
      <xdr:col>11</xdr:col>
      <xdr:colOff>170330</xdr:colOff>
      <xdr:row>10</xdr:row>
      <xdr:rowOff>132598</xdr:rowOff>
    </xdr:to>
    <xdr:cxnSp macro="">
      <xdr:nvCxnSpPr>
        <xdr:cNvPr id="6" name="Gerade Verbindung mit Pfeil 5">
          <a:extLst>
            <a:ext uri="{FF2B5EF4-FFF2-40B4-BE49-F238E27FC236}">
              <a16:creationId xmlns:a16="http://schemas.microsoft.com/office/drawing/2014/main" id="{78C717A5-37BE-4B1E-A042-F07B7901206B}"/>
            </a:ext>
          </a:extLst>
        </xdr:cNvPr>
        <xdr:cNvCxnSpPr/>
      </xdr:nvCxnSpPr>
      <xdr:spPr>
        <a:xfrm flipV="1">
          <a:off x="6759388" y="1925953"/>
          <a:ext cx="5199530" cy="17516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393362</xdr:colOff>
      <xdr:row>9</xdr:row>
      <xdr:rowOff>26894</xdr:rowOff>
    </xdr:from>
    <xdr:to>
      <xdr:col>9</xdr:col>
      <xdr:colOff>258547</xdr:colOff>
      <xdr:row>10</xdr:row>
      <xdr:rowOff>56197</xdr:rowOff>
    </xdr:to>
    <xdr:sp macro="" textlink="">
      <xdr:nvSpPr>
        <xdr:cNvPr id="9" name="Textfeld 8">
          <a:extLst>
            <a:ext uri="{FF2B5EF4-FFF2-40B4-BE49-F238E27FC236}">
              <a16:creationId xmlns:a16="http://schemas.microsoft.com/office/drawing/2014/main" id="{5E2F5E80-E2E7-4E70-8488-1049707D5059}"/>
            </a:ext>
          </a:extLst>
        </xdr:cNvPr>
        <xdr:cNvSpPr txBox="1"/>
      </xdr:nvSpPr>
      <xdr:spPr>
        <a:xfrm>
          <a:off x="7367903" y="1837765"/>
          <a:ext cx="2850432" cy="20859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AT" sz="1100"/>
            <a:t>Relevant</a:t>
          </a:r>
          <a:r>
            <a:rPr lang="de-AT" sz="1100" baseline="0"/>
            <a:t> in Bezug auf Klimaneutralität</a:t>
          </a:r>
          <a:endParaRPr lang="de-AT" sz="1100"/>
        </a:p>
      </xdr:txBody>
    </xdr:sp>
    <xdr:clientData/>
  </xdr:twoCellAnchor>
  <xdr:twoCellAnchor>
    <xdr:from>
      <xdr:col>4</xdr:col>
      <xdr:colOff>869576</xdr:colOff>
      <xdr:row>10</xdr:row>
      <xdr:rowOff>134470</xdr:rowOff>
    </xdr:from>
    <xdr:to>
      <xdr:col>5</xdr:col>
      <xdr:colOff>663389</xdr:colOff>
      <xdr:row>10</xdr:row>
      <xdr:rowOff>134470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2FF073CD-FF4A-4419-96C4-973E1EC980C7}"/>
            </a:ext>
          </a:extLst>
        </xdr:cNvPr>
        <xdr:cNvCxnSpPr/>
      </xdr:nvCxnSpPr>
      <xdr:spPr>
        <a:xfrm flipH="1">
          <a:off x="4805082" y="1945341"/>
          <a:ext cx="1936378" cy="0"/>
        </a:xfrm>
        <a:prstGeom prst="straightConnector1">
          <a:avLst/>
        </a:prstGeom>
        <a:ln>
          <a:prstDash val="dash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10</xdr:col>
      <xdr:colOff>914399</xdr:colOff>
      <xdr:row>5</xdr:row>
      <xdr:rowOff>107577</xdr:rowOff>
    </xdr:from>
    <xdr:to>
      <xdr:col>15</xdr:col>
      <xdr:colOff>340657</xdr:colOff>
      <xdr:row>9</xdr:row>
      <xdr:rowOff>124316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F784583B-F43F-405D-BAD9-72090D46A9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07905" y="1021977"/>
          <a:ext cx="2859740" cy="7339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15E5F2-5CEB-4151-8BCD-80069CC46BBD}">
  <dimension ref="B1:G36"/>
  <sheetViews>
    <sheetView zoomScale="70" zoomScaleNormal="70" workbookViewId="0">
      <selection activeCell="D29" sqref="D29"/>
    </sheetView>
  </sheetViews>
  <sheetFormatPr baseColWidth="10" defaultRowHeight="14.4" x14ac:dyDescent="0.3"/>
  <cols>
    <col min="3" max="3" width="68.21875" customWidth="1"/>
    <col min="4" max="6" width="22.33203125" customWidth="1"/>
    <col min="7" max="7" width="20.21875" customWidth="1"/>
  </cols>
  <sheetData>
    <row r="1" spans="2:6" x14ac:dyDescent="0.3">
      <c r="B1" s="33" t="s">
        <v>69</v>
      </c>
      <c r="D1" t="s">
        <v>104</v>
      </c>
      <c r="E1" t="s">
        <v>105</v>
      </c>
    </row>
    <row r="3" spans="2:6" x14ac:dyDescent="0.3">
      <c r="B3" t="s">
        <v>101</v>
      </c>
    </row>
    <row r="5" spans="2:6" x14ac:dyDescent="0.3">
      <c r="B5" s="33" t="s">
        <v>91</v>
      </c>
    </row>
    <row r="6" spans="2:6" x14ac:dyDescent="0.3">
      <c r="C6" t="s">
        <v>70</v>
      </c>
    </row>
    <row r="7" spans="2:6" x14ac:dyDescent="0.3">
      <c r="C7" t="s">
        <v>71</v>
      </c>
    </row>
    <row r="8" spans="2:6" x14ac:dyDescent="0.3">
      <c r="C8" t="s">
        <v>72</v>
      </c>
      <c r="D8" t="s">
        <v>77</v>
      </c>
    </row>
    <row r="9" spans="2:6" x14ac:dyDescent="0.3">
      <c r="C9" t="s">
        <v>73</v>
      </c>
      <c r="D9" t="s">
        <v>78</v>
      </c>
    </row>
    <row r="10" spans="2:6" x14ac:dyDescent="0.3">
      <c r="C10" t="s">
        <v>74</v>
      </c>
      <c r="D10" t="s">
        <v>85</v>
      </c>
    </row>
    <row r="11" spans="2:6" x14ac:dyDescent="0.3">
      <c r="C11" t="s">
        <v>75</v>
      </c>
      <c r="D11" t="s">
        <v>79</v>
      </c>
    </row>
    <row r="12" spans="2:6" x14ac:dyDescent="0.3">
      <c r="C12" t="s">
        <v>76</v>
      </c>
      <c r="D12" t="s">
        <v>80</v>
      </c>
    </row>
    <row r="14" spans="2:6" x14ac:dyDescent="0.3">
      <c r="B14" s="33" t="s">
        <v>86</v>
      </c>
      <c r="C14" s="33"/>
      <c r="D14" s="33" t="s">
        <v>102</v>
      </c>
      <c r="E14" s="33">
        <v>2025</v>
      </c>
      <c r="F14" s="33">
        <v>2030</v>
      </c>
    </row>
    <row r="15" spans="2:6" x14ac:dyDescent="0.3">
      <c r="C15" t="s">
        <v>81</v>
      </c>
      <c r="D15">
        <v>95000</v>
      </c>
      <c r="E15">
        <v>95000</v>
      </c>
      <c r="F15">
        <v>95000</v>
      </c>
    </row>
    <row r="16" spans="2:6" x14ac:dyDescent="0.3">
      <c r="C16" t="s">
        <v>40</v>
      </c>
      <c r="D16">
        <v>115000</v>
      </c>
      <c r="E16">
        <v>115000</v>
      </c>
      <c r="F16">
        <v>115000</v>
      </c>
    </row>
    <row r="17" spans="2:7" x14ac:dyDescent="0.3">
      <c r="C17" t="s">
        <v>82</v>
      </c>
      <c r="D17">
        <v>350000</v>
      </c>
      <c r="E17">
        <v>250000</v>
      </c>
      <c r="F17">
        <v>150000</v>
      </c>
    </row>
    <row r="18" spans="2:7" x14ac:dyDescent="0.3">
      <c r="C18" t="s">
        <v>83</v>
      </c>
      <c r="D18">
        <v>500000</v>
      </c>
      <c r="E18">
        <v>350000</v>
      </c>
      <c r="F18">
        <v>200000</v>
      </c>
    </row>
    <row r="19" spans="2:7" x14ac:dyDescent="0.3">
      <c r="C19" t="s">
        <v>84</v>
      </c>
      <c r="D19">
        <v>400000</v>
      </c>
      <c r="E19">
        <v>300000</v>
      </c>
      <c r="F19">
        <v>200000</v>
      </c>
    </row>
    <row r="20" spans="2:7" x14ac:dyDescent="0.3">
      <c r="C20" t="s">
        <v>87</v>
      </c>
      <c r="D20">
        <v>9.5</v>
      </c>
      <c r="E20">
        <v>6</v>
      </c>
      <c r="F20">
        <v>3.5</v>
      </c>
    </row>
    <row r="22" spans="2:7" s="33" customFormat="1" ht="28.8" x14ac:dyDescent="0.3">
      <c r="B22" s="33" t="s">
        <v>88</v>
      </c>
      <c r="D22" s="36" t="s">
        <v>90</v>
      </c>
      <c r="E22" s="36" t="s">
        <v>93</v>
      </c>
      <c r="F22" s="36" t="s">
        <v>94</v>
      </c>
      <c r="G22" s="36" t="s">
        <v>95</v>
      </c>
    </row>
    <row r="23" spans="2:7" x14ac:dyDescent="0.3">
      <c r="C23" t="s">
        <v>81</v>
      </c>
      <c r="D23">
        <v>17000</v>
      </c>
      <c r="E23">
        <v>0.42</v>
      </c>
      <c r="F23">
        <v>0.187</v>
      </c>
      <c r="G23">
        <v>0.73</v>
      </c>
    </row>
    <row r="24" spans="2:7" x14ac:dyDescent="0.3">
      <c r="C24" t="s">
        <v>40</v>
      </c>
      <c r="D24">
        <v>15000</v>
      </c>
      <c r="E24">
        <v>0.42</v>
      </c>
      <c r="F24">
        <v>0.187</v>
      </c>
      <c r="G24">
        <v>0.73</v>
      </c>
    </row>
    <row r="25" spans="2:7" x14ac:dyDescent="0.3">
      <c r="C25" t="s">
        <v>82</v>
      </c>
      <c r="D25">
        <v>12000</v>
      </c>
      <c r="E25">
        <v>0.2</v>
      </c>
      <c r="F25" t="s">
        <v>92</v>
      </c>
      <c r="G25" t="s">
        <v>92</v>
      </c>
    </row>
    <row r="26" spans="2:7" x14ac:dyDescent="0.3">
      <c r="C26" t="s">
        <v>83</v>
      </c>
      <c r="D26">
        <v>12000</v>
      </c>
      <c r="E26">
        <v>0.2</v>
      </c>
      <c r="F26" t="s">
        <v>92</v>
      </c>
      <c r="G26" t="s">
        <v>92</v>
      </c>
    </row>
    <row r="27" spans="2:7" x14ac:dyDescent="0.3">
      <c r="C27" t="s">
        <v>84</v>
      </c>
      <c r="D27">
        <v>16000</v>
      </c>
      <c r="E27">
        <v>0.2</v>
      </c>
      <c r="F27" t="s">
        <v>92</v>
      </c>
      <c r="G27" t="s">
        <v>92</v>
      </c>
    </row>
    <row r="29" spans="2:7" ht="43.2" x14ac:dyDescent="0.3">
      <c r="B29" s="33" t="s">
        <v>89</v>
      </c>
      <c r="D29" s="36" t="s">
        <v>103</v>
      </c>
      <c r="E29" s="36" t="s">
        <v>96</v>
      </c>
    </row>
    <row r="30" spans="2:7" x14ac:dyDescent="0.3">
      <c r="C30" t="s">
        <v>81</v>
      </c>
      <c r="D30" s="32">
        <v>0.35</v>
      </c>
      <c r="E30">
        <v>345</v>
      </c>
    </row>
    <row r="31" spans="2:7" x14ac:dyDescent="0.3">
      <c r="C31" t="s">
        <v>97</v>
      </c>
      <c r="D31" s="32">
        <v>0.35</v>
      </c>
      <c r="E31">
        <v>240</v>
      </c>
    </row>
    <row r="32" spans="2:7" x14ac:dyDescent="0.3">
      <c r="C32" t="s">
        <v>98</v>
      </c>
      <c r="D32" s="32">
        <v>0.35</v>
      </c>
      <c r="E32">
        <v>30</v>
      </c>
    </row>
    <row r="33" spans="3:5" x14ac:dyDescent="0.3">
      <c r="C33" t="s">
        <v>82</v>
      </c>
      <c r="D33" s="32">
        <v>0.86</v>
      </c>
      <c r="E33">
        <v>100</v>
      </c>
    </row>
    <row r="34" spans="3:5" x14ac:dyDescent="0.3">
      <c r="C34" t="s">
        <v>83</v>
      </c>
      <c r="D34" s="32">
        <v>0.86</v>
      </c>
      <c r="E34">
        <v>100</v>
      </c>
    </row>
    <row r="35" spans="3:5" x14ac:dyDescent="0.3">
      <c r="C35" t="s">
        <v>99</v>
      </c>
      <c r="D35" s="32">
        <v>0.41</v>
      </c>
      <c r="E35">
        <v>45</v>
      </c>
    </row>
    <row r="36" spans="3:5" x14ac:dyDescent="0.3">
      <c r="C36" t="s">
        <v>100</v>
      </c>
      <c r="D36" s="32">
        <v>0.41</v>
      </c>
      <c r="E36">
        <v>400</v>
      </c>
    </row>
  </sheetData>
  <sheetProtection algorithmName="SHA-512" hashValue="a/8Sl7+9l25FXSfMx/qDQfUP6YOZeJVWvxWVp0OmQwlQ0FogFpOKtOjaFmHs7Q7Ok0SAKIX5+JB70KyJWR9Odg==" saltValue="ZaFzFiXglxnve92K/oLhzA==" spinCount="100000" sheet="1" objects="1" scenarios="1" selectLockedCells="1" selectUnlockedCells="1"/>
  <pageMargins left="0.7" right="0.7" top="0.78740157499999996" bottom="0.78740157499999996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37"/>
  <sheetViews>
    <sheetView tabSelected="1" zoomScale="85" zoomScaleNormal="85" workbookViewId="0">
      <selection activeCell="F5" sqref="F5"/>
    </sheetView>
  </sheetViews>
  <sheetFormatPr baseColWidth="10" defaultColWidth="8.88671875" defaultRowHeight="14.4" x14ac:dyDescent="0.3"/>
  <cols>
    <col min="2" max="2" width="29.21875" customWidth="1"/>
    <col min="3" max="3" width="12.21875" customWidth="1"/>
    <col min="4" max="4" width="6.88671875" customWidth="1"/>
    <col min="5" max="5" width="31.21875" customWidth="1"/>
    <col min="6" max="6" width="11.6640625" customWidth="1"/>
    <col min="7" max="7" width="9.6640625" customWidth="1"/>
    <col min="8" max="8" width="22.44140625" customWidth="1"/>
    <col min="9" max="9" width="14.44140625" customWidth="1"/>
    <col min="10" max="10" width="10.44140625" customWidth="1"/>
    <col min="11" max="11" width="14.44140625" customWidth="1"/>
  </cols>
  <sheetData>
    <row r="1" spans="2:15" x14ac:dyDescent="0.3">
      <c r="B1" s="33" t="s">
        <v>65</v>
      </c>
    </row>
    <row r="3" spans="2:15" x14ac:dyDescent="0.3">
      <c r="B3" t="s">
        <v>66</v>
      </c>
      <c r="C3" s="37">
        <v>100000</v>
      </c>
      <c r="D3" t="s">
        <v>5</v>
      </c>
      <c r="E3" t="s">
        <v>58</v>
      </c>
      <c r="F3" s="37">
        <v>10</v>
      </c>
      <c r="G3" t="s">
        <v>59</v>
      </c>
      <c r="H3" t="s">
        <v>63</v>
      </c>
      <c r="I3" s="37">
        <v>0.2</v>
      </c>
      <c r="J3" t="s">
        <v>64</v>
      </c>
    </row>
    <row r="4" spans="2:15" ht="15.6" x14ac:dyDescent="0.35">
      <c r="B4" t="s">
        <v>67</v>
      </c>
      <c r="C4" s="38">
        <v>0.7</v>
      </c>
      <c r="E4" t="s">
        <v>36</v>
      </c>
      <c r="F4" s="39" t="s">
        <v>37</v>
      </c>
      <c r="G4" s="24">
        <f>IF(F4="Österreich",1,IF(F4="Deutschland",2,3))</f>
        <v>1</v>
      </c>
      <c r="H4" t="s">
        <v>28</v>
      </c>
      <c r="I4" s="37">
        <v>50</v>
      </c>
      <c r="J4" t="s">
        <v>21</v>
      </c>
    </row>
    <row r="5" spans="2:15" x14ac:dyDescent="0.3">
      <c r="E5" t="s">
        <v>54</v>
      </c>
      <c r="F5" s="39">
        <v>2025</v>
      </c>
      <c r="G5" s="24">
        <f>IF(F5=2021,1,IF(F5=2025,2,3))</f>
        <v>2</v>
      </c>
      <c r="H5" s="18"/>
      <c r="I5" s="18"/>
      <c r="L5" s="18"/>
      <c r="N5" s="18"/>
      <c r="O5" s="18"/>
    </row>
    <row r="6" spans="2:15" x14ac:dyDescent="0.3">
      <c r="F6" s="18"/>
      <c r="G6" s="18"/>
      <c r="H6" s="18"/>
      <c r="I6" s="18"/>
      <c r="L6" s="18"/>
      <c r="N6" s="18"/>
      <c r="O6" s="18"/>
    </row>
    <row r="7" spans="2:15" x14ac:dyDescent="0.3">
      <c r="B7" t="s">
        <v>11</v>
      </c>
      <c r="C7">
        <v>115</v>
      </c>
      <c r="D7" t="s">
        <v>12</v>
      </c>
      <c r="F7" s="18"/>
      <c r="G7" s="18"/>
      <c r="H7" s="18"/>
      <c r="I7" s="18"/>
      <c r="J7" s="1" t="s">
        <v>32</v>
      </c>
      <c r="K7" s="23"/>
      <c r="L7" s="18"/>
      <c r="N7" s="18"/>
      <c r="O7" s="18"/>
    </row>
    <row r="8" spans="2:15" x14ac:dyDescent="0.3">
      <c r="C8" s="17" t="s">
        <v>29</v>
      </c>
      <c r="D8" s="17"/>
      <c r="E8" s="17"/>
      <c r="F8" s="40" t="s">
        <v>62</v>
      </c>
      <c r="G8" s="41"/>
      <c r="H8" s="42" t="s">
        <v>3</v>
      </c>
      <c r="I8" s="42"/>
      <c r="J8" s="1" t="s">
        <v>33</v>
      </c>
      <c r="K8" s="1" t="s">
        <v>34</v>
      </c>
    </row>
    <row r="9" spans="2:15" x14ac:dyDescent="0.3">
      <c r="B9" t="s">
        <v>43</v>
      </c>
      <c r="C9" s="34" t="s">
        <v>0</v>
      </c>
      <c r="D9" s="34" t="s">
        <v>1</v>
      </c>
      <c r="E9" s="35" t="s">
        <v>2</v>
      </c>
      <c r="F9" s="34" t="s">
        <v>49</v>
      </c>
      <c r="G9" s="34" t="s">
        <v>51</v>
      </c>
      <c r="H9" s="34" t="s">
        <v>44</v>
      </c>
      <c r="I9" s="34" t="s">
        <v>45</v>
      </c>
      <c r="J9" s="34" t="s">
        <v>52</v>
      </c>
      <c r="K9" s="34" t="s">
        <v>53</v>
      </c>
      <c r="M9" s="34" t="s">
        <v>48</v>
      </c>
      <c r="N9" s="34" t="s">
        <v>50</v>
      </c>
    </row>
    <row r="10" spans="2:15" x14ac:dyDescent="0.3">
      <c r="B10" s="5" t="s">
        <v>4</v>
      </c>
      <c r="C10" s="25">
        <v>95000</v>
      </c>
      <c r="D10" s="25">
        <v>115000</v>
      </c>
      <c r="E10" s="25">
        <v>115000</v>
      </c>
      <c r="F10" s="28">
        <f>IF($G$5=1,Tabelle3!C4,IF($G$5=2,Tabelle3!C5,Tabelle3!C6))</f>
        <v>250000</v>
      </c>
      <c r="G10" s="28">
        <f>IF($G$5=1,Tabelle3!E4,IF($G$5=2,Tabelle3!E5,Tabelle3!E6))</f>
        <v>350000</v>
      </c>
      <c r="H10" s="28">
        <f>IF($G$5=1,Tabelle3!F4,IF($G$5=2,Tabelle3!F5,Tabelle3!F6))</f>
        <v>300000</v>
      </c>
      <c r="I10" s="28">
        <f>IF($G$5=1,Tabelle3!G4,IF($G$5=2,Tabelle3!G5,Tabelle3!G6))</f>
        <v>300000</v>
      </c>
      <c r="J10" s="25">
        <v>130000</v>
      </c>
      <c r="K10" s="25">
        <v>150000</v>
      </c>
      <c r="M10" s="28">
        <f>IF($G$5=1,Tabelle3!B4,IF($G$5=2,Tabelle3!B5,Tabelle3!B6))</f>
        <v>250000</v>
      </c>
      <c r="N10" s="28">
        <f>IF($G$5=1,Tabelle3!D4,IF($G$5=2,Tabelle3!D5,Tabelle3!D6))</f>
        <v>350000</v>
      </c>
    </row>
    <row r="11" spans="2:15" x14ac:dyDescent="0.3">
      <c r="B11" s="1" t="s">
        <v>7</v>
      </c>
      <c r="C11" s="1" t="s">
        <v>8</v>
      </c>
      <c r="D11" s="1" t="s">
        <v>9</v>
      </c>
      <c r="E11" s="8" t="s">
        <v>9</v>
      </c>
      <c r="F11" s="1" t="s">
        <v>10</v>
      </c>
      <c r="G11" s="1" t="s">
        <v>10</v>
      </c>
      <c r="H11" s="1" t="s">
        <v>41</v>
      </c>
      <c r="I11" s="1" t="s">
        <v>41</v>
      </c>
      <c r="J11" s="1" t="s">
        <v>10</v>
      </c>
      <c r="K11" s="1" t="s">
        <v>10</v>
      </c>
      <c r="M11" s="1" t="s">
        <v>10</v>
      </c>
      <c r="N11" s="1" t="s">
        <v>10</v>
      </c>
    </row>
    <row r="12" spans="2:15" x14ac:dyDescent="0.3">
      <c r="B12" s="1" t="s">
        <v>13</v>
      </c>
      <c r="C12" s="1">
        <v>9.6999999999999993</v>
      </c>
      <c r="D12" s="1">
        <v>13.9</v>
      </c>
      <c r="E12" s="8">
        <v>13.9</v>
      </c>
      <c r="F12" s="1">
        <v>1</v>
      </c>
      <c r="G12" s="1">
        <v>1</v>
      </c>
      <c r="H12" s="1">
        <v>33.299999999999997</v>
      </c>
      <c r="I12" s="1">
        <v>33.299999999999997</v>
      </c>
      <c r="J12" s="1">
        <v>1</v>
      </c>
      <c r="K12" s="1">
        <v>1</v>
      </c>
      <c r="M12" s="1">
        <v>1</v>
      </c>
      <c r="N12" s="1">
        <v>1</v>
      </c>
    </row>
    <row r="13" spans="2:15" x14ac:dyDescent="0.3">
      <c r="B13" s="1" t="s">
        <v>30</v>
      </c>
      <c r="C13" s="2">
        <v>0.35</v>
      </c>
      <c r="D13" s="2">
        <v>0.35</v>
      </c>
      <c r="E13" s="9">
        <v>0.35</v>
      </c>
      <c r="F13" s="2">
        <v>0.86</v>
      </c>
      <c r="G13" s="2">
        <v>0.86</v>
      </c>
      <c r="H13" s="2">
        <v>0.41</v>
      </c>
      <c r="I13" s="2">
        <v>0.41</v>
      </c>
      <c r="J13" s="2">
        <v>0.86</v>
      </c>
      <c r="K13" s="2">
        <v>0.86</v>
      </c>
      <c r="M13" s="2">
        <v>0.86</v>
      </c>
      <c r="N13" s="2">
        <v>0.86</v>
      </c>
    </row>
    <row r="14" spans="2:15" hidden="1" x14ac:dyDescent="0.3">
      <c r="B14" s="19" t="s">
        <v>46</v>
      </c>
      <c r="C14" s="19">
        <v>0.78</v>
      </c>
      <c r="D14" s="19">
        <v>0.78</v>
      </c>
      <c r="E14" s="19">
        <v>0.9</v>
      </c>
      <c r="F14" s="19">
        <v>0.95</v>
      </c>
      <c r="G14" s="19">
        <v>0.95</v>
      </c>
      <c r="H14" s="19">
        <v>0.65</v>
      </c>
      <c r="I14" s="19">
        <v>0.65</v>
      </c>
      <c r="J14" s="19">
        <v>0.95</v>
      </c>
      <c r="K14" s="19">
        <v>0.95</v>
      </c>
      <c r="M14" s="19">
        <v>0.95</v>
      </c>
      <c r="N14" s="19">
        <v>0.95</v>
      </c>
    </row>
    <row r="15" spans="2:15" hidden="1" x14ac:dyDescent="0.3">
      <c r="B15" s="19" t="s">
        <v>47</v>
      </c>
      <c r="C15" s="19">
        <f>C13*C14</f>
        <v>0.27299999999999996</v>
      </c>
      <c r="D15" s="19">
        <f t="shared" ref="D15:I15" si="0">D13*D14</f>
        <v>0.27299999999999996</v>
      </c>
      <c r="E15" s="19">
        <f t="shared" si="0"/>
        <v>0.315</v>
      </c>
      <c r="F15" s="19">
        <f t="shared" si="0"/>
        <v>0.81699999999999995</v>
      </c>
      <c r="G15" s="19">
        <f t="shared" si="0"/>
        <v>0.81699999999999995</v>
      </c>
      <c r="H15" s="19">
        <f t="shared" si="0"/>
        <v>0.26650000000000001</v>
      </c>
      <c r="I15" s="19">
        <f t="shared" si="0"/>
        <v>0.26650000000000001</v>
      </c>
      <c r="J15" s="19">
        <f t="shared" ref="J15:K15" si="1">J13*J14</f>
        <v>0.81699999999999995</v>
      </c>
      <c r="K15" s="19">
        <f t="shared" si="1"/>
        <v>0.81699999999999995</v>
      </c>
      <c r="M15" s="19">
        <f>M13*M14</f>
        <v>0.81699999999999995</v>
      </c>
      <c r="N15" s="19">
        <f>N13*N14</f>
        <v>0.81699999999999995</v>
      </c>
    </row>
    <row r="16" spans="2:15" x14ac:dyDescent="0.3">
      <c r="B16" s="1" t="s">
        <v>6</v>
      </c>
      <c r="C16" s="3">
        <f t="shared" ref="C16:K16" si="2">$C$7/C13/C12</f>
        <v>33.873343151693675</v>
      </c>
      <c r="D16" s="3">
        <f t="shared" si="2"/>
        <v>23.638232271325798</v>
      </c>
      <c r="E16" s="10">
        <f t="shared" si="2"/>
        <v>23.638232271325798</v>
      </c>
      <c r="F16" s="3">
        <f t="shared" si="2"/>
        <v>133.72093023255815</v>
      </c>
      <c r="G16" s="3">
        <f t="shared" si="2"/>
        <v>133.72093023255815</v>
      </c>
      <c r="H16" s="3">
        <f t="shared" si="2"/>
        <v>8.4230572035450102</v>
      </c>
      <c r="I16" s="3">
        <f t="shared" si="2"/>
        <v>8.4230572035450102</v>
      </c>
      <c r="J16" s="3">
        <f t="shared" si="2"/>
        <v>133.72093023255815</v>
      </c>
      <c r="K16" s="3">
        <f t="shared" si="2"/>
        <v>133.72093023255815</v>
      </c>
      <c r="M16" s="3">
        <f>$C$7/M13/M12</f>
        <v>133.72093023255815</v>
      </c>
      <c r="N16" s="3">
        <f>$C$7/N13/N12</f>
        <v>133.72093023255815</v>
      </c>
    </row>
    <row r="17" spans="2:14" x14ac:dyDescent="0.3">
      <c r="B17" s="5" t="s">
        <v>14</v>
      </c>
      <c r="C17" s="25">
        <v>1.2</v>
      </c>
      <c r="D17" s="25">
        <v>0.9</v>
      </c>
      <c r="E17" s="25">
        <v>0.98</v>
      </c>
      <c r="F17" s="28">
        <f>$I$3</f>
        <v>0.2</v>
      </c>
      <c r="G17" s="28">
        <f>$I$3</f>
        <v>0.2</v>
      </c>
      <c r="H17" s="28">
        <f>IF(G5=1,Tabelle3!H4,IF(G5=2,Tabelle3!H5,Tabelle3!H6))</f>
        <v>6</v>
      </c>
      <c r="I17" s="25">
        <v>2.5</v>
      </c>
      <c r="J17" s="28">
        <f>$I$3</f>
        <v>0.2</v>
      </c>
      <c r="K17" s="28">
        <f>$I$3</f>
        <v>0.2</v>
      </c>
      <c r="M17" s="28">
        <f>$I$3</f>
        <v>0.2</v>
      </c>
      <c r="N17" s="28">
        <f>$I$3</f>
        <v>0.2</v>
      </c>
    </row>
    <row r="18" spans="2:14" x14ac:dyDescent="0.3">
      <c r="B18" s="5" t="s">
        <v>22</v>
      </c>
      <c r="C18" s="31">
        <f t="shared" ref="C18:K18" si="3">C12*C26*$I$4/1000000</f>
        <v>0.16732499999999997</v>
      </c>
      <c r="D18" s="31">
        <f t="shared" si="3"/>
        <v>0.1668</v>
      </c>
      <c r="E18" s="31">
        <f t="shared" si="3"/>
        <v>2.085E-2</v>
      </c>
      <c r="F18" s="31">
        <f t="shared" si="3"/>
        <v>5.0000000000000001E-3</v>
      </c>
      <c r="G18" s="31">
        <f t="shared" si="3"/>
        <v>5.0000000000000001E-3</v>
      </c>
      <c r="H18" s="31">
        <f t="shared" si="3"/>
        <v>7.4924999999999992E-2</v>
      </c>
      <c r="I18" s="31">
        <f t="shared" si="3"/>
        <v>0.66599999999999993</v>
      </c>
      <c r="J18" s="31">
        <f t="shared" si="3"/>
        <v>1.5E-3</v>
      </c>
      <c r="K18" s="31">
        <f t="shared" si="3"/>
        <v>5.0000000000000001E-3</v>
      </c>
      <c r="M18" s="31">
        <f>M12*M26*$I$4/1000000</f>
        <v>1.5E-3</v>
      </c>
      <c r="N18" s="31">
        <f>N12*N26*$I$4/1000000</f>
        <v>1.5E-3</v>
      </c>
    </row>
    <row r="19" spans="2:14" x14ac:dyDescent="0.3">
      <c r="B19" s="1" t="s">
        <v>15</v>
      </c>
      <c r="C19" s="30">
        <f t="shared" ref="C19:I19" si="4">(C17+C18)*C16</f>
        <v>46.31586892488955</v>
      </c>
      <c r="D19" s="30">
        <f t="shared" si="4"/>
        <v>25.21726618705036</v>
      </c>
      <c r="E19" s="30">
        <f t="shared" si="4"/>
        <v>23.658324768756426</v>
      </c>
      <c r="F19" s="30">
        <f t="shared" si="4"/>
        <v>27.412790697674421</v>
      </c>
      <c r="G19" s="30">
        <f t="shared" si="4"/>
        <v>27.412790697674421</v>
      </c>
      <c r="H19" s="30">
        <f t="shared" si="4"/>
        <v>51.169440782245672</v>
      </c>
      <c r="I19" s="30">
        <f t="shared" si="4"/>
        <v>26.667399106423503</v>
      </c>
      <c r="J19" s="30">
        <f t="shared" ref="J19:K19" si="5">(J17+J18)*J16</f>
        <v>26.944767441860467</v>
      </c>
      <c r="K19" s="30">
        <f t="shared" si="5"/>
        <v>27.412790697674421</v>
      </c>
      <c r="M19" s="30">
        <f>(M17+M18)*M16</f>
        <v>26.944767441860467</v>
      </c>
      <c r="N19" s="30">
        <f>(N17+N18)*N16</f>
        <v>26.944767441860467</v>
      </c>
    </row>
    <row r="20" spans="2:14" x14ac:dyDescent="0.3">
      <c r="B20" s="1" t="s">
        <v>16</v>
      </c>
      <c r="C20" s="4">
        <f>C19/100*$C$3</f>
        <v>46315.868924889546</v>
      </c>
      <c r="D20" s="4">
        <f t="shared" ref="D20:I20" si="6">D19/100*$C$3</f>
        <v>25217.266187050358</v>
      </c>
      <c r="E20" s="11">
        <f t="shared" si="6"/>
        <v>23658.324768756425</v>
      </c>
      <c r="F20" s="4">
        <f t="shared" si="6"/>
        <v>27412.790697674423</v>
      </c>
      <c r="G20" s="4">
        <f t="shared" ref="G20" si="7">G19/100*$C$3</f>
        <v>27412.790697674423</v>
      </c>
      <c r="H20" s="4">
        <f t="shared" si="6"/>
        <v>51169.440782245671</v>
      </c>
      <c r="I20" s="4">
        <f t="shared" si="6"/>
        <v>26667.399106423502</v>
      </c>
      <c r="J20" s="4">
        <f t="shared" ref="J20:K20" si="8">J19/100*$C$3</f>
        <v>26944.767441860469</v>
      </c>
      <c r="K20" s="4">
        <f t="shared" si="8"/>
        <v>27412.790697674423</v>
      </c>
      <c r="M20" s="4">
        <f>M19/100*$C$3</f>
        <v>26944.767441860469</v>
      </c>
      <c r="N20" s="4">
        <f t="shared" ref="N20" si="9">N19/100*$C$3</f>
        <v>26944.767441860469</v>
      </c>
    </row>
    <row r="21" spans="2:14" x14ac:dyDescent="0.3">
      <c r="B21" s="1" t="s">
        <v>18</v>
      </c>
      <c r="C21" s="29">
        <f t="shared" ref="C21:K21" si="10">C10/$F$3</f>
        <v>9500</v>
      </c>
      <c r="D21" s="29">
        <f t="shared" si="10"/>
        <v>11500</v>
      </c>
      <c r="E21" s="29">
        <f t="shared" si="10"/>
        <v>11500</v>
      </c>
      <c r="F21" s="29">
        <f t="shared" si="10"/>
        <v>25000</v>
      </c>
      <c r="G21" s="29">
        <f t="shared" si="10"/>
        <v>35000</v>
      </c>
      <c r="H21" s="29">
        <f t="shared" si="10"/>
        <v>30000</v>
      </c>
      <c r="I21" s="29">
        <f t="shared" si="10"/>
        <v>30000</v>
      </c>
      <c r="J21" s="29">
        <f t="shared" si="10"/>
        <v>13000</v>
      </c>
      <c r="K21" s="29">
        <f t="shared" si="10"/>
        <v>15000</v>
      </c>
      <c r="M21" s="29">
        <f>M10/$F$3</f>
        <v>25000</v>
      </c>
      <c r="N21" s="29">
        <f>N10/$F$3</f>
        <v>35000</v>
      </c>
    </row>
    <row r="22" spans="2:14" x14ac:dyDescent="0.3">
      <c r="B22" s="1" t="s">
        <v>90</v>
      </c>
      <c r="C22" s="25">
        <v>17000</v>
      </c>
      <c r="D22" s="25">
        <v>15000</v>
      </c>
      <c r="E22" s="25">
        <v>15000</v>
      </c>
      <c r="F22" s="25">
        <v>12000</v>
      </c>
      <c r="G22" s="25">
        <v>12000</v>
      </c>
      <c r="H22" s="25">
        <v>16000</v>
      </c>
      <c r="I22" s="25">
        <v>16000</v>
      </c>
      <c r="J22" s="25">
        <v>12000</v>
      </c>
      <c r="K22" s="25">
        <v>12000</v>
      </c>
      <c r="M22" s="25">
        <v>12000</v>
      </c>
      <c r="N22" s="25">
        <v>12000</v>
      </c>
    </row>
    <row r="23" spans="2:14" x14ac:dyDescent="0.3">
      <c r="B23" s="1" t="s">
        <v>27</v>
      </c>
      <c r="C23" s="28">
        <f>$C$4*$C$3*(IF($G$4=1,0.42,IF($G$4=2,0.187,0.73)))</f>
        <v>29400</v>
      </c>
      <c r="D23" s="28">
        <f>$C$4*$C$3*(IF($G$4=1,0.42,IF($G$4=2,0,0.73)))</f>
        <v>29400</v>
      </c>
      <c r="E23" s="28">
        <f>$C$4*$C$3*(IF($G$4=1,0.42,IF($G$4=2,0,0.73)))</f>
        <v>29400</v>
      </c>
      <c r="F23" s="28">
        <f t="shared" ref="F23:K23" si="11">$C$4*$C$3*(IF($G$4=1,0.2,0))</f>
        <v>14000</v>
      </c>
      <c r="G23" s="28">
        <f t="shared" si="11"/>
        <v>14000</v>
      </c>
      <c r="H23" s="28">
        <f t="shared" si="11"/>
        <v>14000</v>
      </c>
      <c r="I23" s="28">
        <f t="shared" si="11"/>
        <v>14000</v>
      </c>
      <c r="J23" s="28">
        <f t="shared" si="11"/>
        <v>14000</v>
      </c>
      <c r="K23" s="28">
        <f t="shared" si="11"/>
        <v>14000</v>
      </c>
      <c r="M23" s="28">
        <f>$C$4*$C$3*(IF($G$4=1,0.2,0))</f>
        <v>14000</v>
      </c>
      <c r="N23" s="28">
        <f>$C$4*$C$3*(IF($G$4=1,0.2,0))</f>
        <v>14000</v>
      </c>
    </row>
    <row r="24" spans="2:14" x14ac:dyDescent="0.3">
      <c r="B24" s="5" t="s">
        <v>17</v>
      </c>
      <c r="C24" s="6">
        <f t="shared" ref="C24:I24" si="12">SUM(C20:C23)</f>
        <v>102215.86892488954</v>
      </c>
      <c r="D24" s="6">
        <f t="shared" si="12"/>
        <v>81117.266187050351</v>
      </c>
      <c r="E24" s="12">
        <f t="shared" si="12"/>
        <v>79558.324768756429</v>
      </c>
      <c r="F24" s="6">
        <f t="shared" si="12"/>
        <v>78412.790697674427</v>
      </c>
      <c r="G24" s="6">
        <f t="shared" si="12"/>
        <v>88412.790697674427</v>
      </c>
      <c r="H24" s="6">
        <f t="shared" si="12"/>
        <v>111169.44078224567</v>
      </c>
      <c r="I24" s="6">
        <f t="shared" si="12"/>
        <v>86667.399106423502</v>
      </c>
      <c r="J24" s="6">
        <f t="shared" ref="J24:K24" si="13">SUM(J20:J23)</f>
        <v>65944.767441860473</v>
      </c>
      <c r="K24" s="6">
        <f t="shared" si="13"/>
        <v>68412.790697674427</v>
      </c>
      <c r="M24" s="6">
        <f>SUM(M20:M23)</f>
        <v>77944.767441860473</v>
      </c>
      <c r="N24" s="6">
        <f>SUM(N20:N23)</f>
        <v>87944.767441860473</v>
      </c>
    </row>
    <row r="25" spans="2:14" x14ac:dyDescent="0.3">
      <c r="B25" s="26" t="s">
        <v>42</v>
      </c>
      <c r="C25" s="27">
        <f>C24/1000</f>
        <v>102.21586892488953</v>
      </c>
      <c r="D25" s="27">
        <f t="shared" ref="D25:I25" si="14">D24/1000</f>
        <v>81.117266187050348</v>
      </c>
      <c r="E25" s="27">
        <f t="shared" si="14"/>
        <v>79.558324768756435</v>
      </c>
      <c r="F25" s="27">
        <f t="shared" si="14"/>
        <v>78.412790697674424</v>
      </c>
      <c r="G25" s="27">
        <f t="shared" si="14"/>
        <v>88.412790697674424</v>
      </c>
      <c r="H25" s="27">
        <f t="shared" si="14"/>
        <v>111.16944078224567</v>
      </c>
      <c r="I25" s="27">
        <f t="shared" si="14"/>
        <v>86.667399106423503</v>
      </c>
      <c r="J25" s="27">
        <f t="shared" ref="J25" si="15">J24/1000</f>
        <v>65.944767441860478</v>
      </c>
      <c r="K25" s="27">
        <f t="shared" ref="K25" si="16">K24/1000</f>
        <v>68.412790697674424</v>
      </c>
      <c r="M25" s="27">
        <f>M24/1000</f>
        <v>77.944767441860478</v>
      </c>
      <c r="N25" s="27">
        <f>N24/1000</f>
        <v>87.944767441860478</v>
      </c>
    </row>
    <row r="26" spans="2:14" x14ac:dyDescent="0.3">
      <c r="B26" s="1" t="s">
        <v>19</v>
      </c>
      <c r="C26" s="25">
        <v>345</v>
      </c>
      <c r="D26" s="25">
        <v>240</v>
      </c>
      <c r="E26" s="25">
        <v>30</v>
      </c>
      <c r="F26" s="25">
        <v>100</v>
      </c>
      <c r="G26" s="25">
        <v>100</v>
      </c>
      <c r="H26" s="25">
        <v>45</v>
      </c>
      <c r="I26" s="25">
        <v>400</v>
      </c>
      <c r="J26" s="25">
        <v>30</v>
      </c>
      <c r="K26" s="25">
        <v>100</v>
      </c>
      <c r="M26" s="25">
        <v>30</v>
      </c>
      <c r="N26" s="25">
        <v>30</v>
      </c>
    </row>
    <row r="27" spans="2:14" x14ac:dyDescent="0.3">
      <c r="B27" s="5" t="s">
        <v>68</v>
      </c>
      <c r="C27" s="6">
        <f t="shared" ref="C27:K27" si="17">C26/1000000*C16*C12*$C$3/100</f>
        <v>113.35714285714288</v>
      </c>
      <c r="D27" s="6">
        <f t="shared" si="17"/>
        <v>78.857142857142875</v>
      </c>
      <c r="E27" s="6">
        <f t="shared" si="17"/>
        <v>9.8571428571428594</v>
      </c>
      <c r="F27" s="6">
        <f t="shared" si="17"/>
        <v>13.372093023255816</v>
      </c>
      <c r="G27" s="6">
        <f t="shared" si="17"/>
        <v>13.372093023255816</v>
      </c>
      <c r="H27" s="6">
        <f t="shared" si="17"/>
        <v>12.621951219512198</v>
      </c>
      <c r="I27" s="6">
        <f t="shared" si="17"/>
        <v>112.19512195121953</v>
      </c>
      <c r="J27" s="6">
        <f t="shared" si="17"/>
        <v>4.0116279069767451</v>
      </c>
      <c r="K27" s="6">
        <f t="shared" si="17"/>
        <v>13.372093023255816</v>
      </c>
      <c r="M27" s="6">
        <f>M26/1000000*M16*M12*$C$3/100</f>
        <v>4.0116279069767451</v>
      </c>
      <c r="N27" s="6">
        <f>N26/1000000*N16*N12*$C$3/100</f>
        <v>4.0116279069767451</v>
      </c>
    </row>
    <row r="28" spans="2:14" x14ac:dyDescent="0.3">
      <c r="E28" s="13"/>
    </row>
    <row r="29" spans="2:14" x14ac:dyDescent="0.3">
      <c r="B29" s="1" t="s">
        <v>20</v>
      </c>
      <c r="C29" s="4">
        <v>1000</v>
      </c>
      <c r="D29" s="4">
        <v>400</v>
      </c>
      <c r="E29" s="11">
        <v>400</v>
      </c>
      <c r="F29" s="4">
        <v>200</v>
      </c>
      <c r="G29" s="4">
        <v>400</v>
      </c>
      <c r="H29" s="4">
        <v>400</v>
      </c>
      <c r="I29" s="4">
        <v>400</v>
      </c>
      <c r="J29" s="4">
        <v>475</v>
      </c>
      <c r="K29" s="4">
        <v>800</v>
      </c>
      <c r="M29" s="4">
        <v>200</v>
      </c>
      <c r="N29" s="4">
        <v>400</v>
      </c>
    </row>
    <row r="30" spans="2:14" x14ac:dyDescent="0.3">
      <c r="B30" s="16" t="s">
        <v>26</v>
      </c>
      <c r="C30">
        <v>10</v>
      </c>
      <c r="D30">
        <v>10</v>
      </c>
      <c r="E30">
        <v>10</v>
      </c>
      <c r="F30">
        <v>48</v>
      </c>
      <c r="G30">
        <v>78</v>
      </c>
      <c r="H30">
        <v>15</v>
      </c>
      <c r="I30">
        <v>15</v>
      </c>
      <c r="J30">
        <v>36</v>
      </c>
      <c r="K30">
        <v>60</v>
      </c>
      <c r="M30">
        <v>48</v>
      </c>
      <c r="N30">
        <v>78</v>
      </c>
    </row>
    <row r="31" spans="2:14" x14ac:dyDescent="0.3">
      <c r="B31" s="16" t="s">
        <v>23</v>
      </c>
      <c r="C31" s="14">
        <v>40</v>
      </c>
      <c r="D31" s="14">
        <v>40</v>
      </c>
      <c r="E31" s="15">
        <v>40</v>
      </c>
      <c r="F31" s="14">
        <v>40</v>
      </c>
      <c r="G31" s="14">
        <v>40</v>
      </c>
      <c r="H31" s="14">
        <v>36</v>
      </c>
      <c r="I31" s="14">
        <v>36</v>
      </c>
      <c r="J31" s="14">
        <v>40</v>
      </c>
      <c r="K31" s="14">
        <v>40</v>
      </c>
      <c r="M31" s="14">
        <v>40</v>
      </c>
      <c r="N31" s="14">
        <v>40</v>
      </c>
    </row>
    <row r="32" spans="2:14" x14ac:dyDescent="0.3">
      <c r="B32" s="16" t="s">
        <v>24</v>
      </c>
      <c r="C32">
        <v>15</v>
      </c>
      <c r="D32">
        <v>15</v>
      </c>
      <c r="E32">
        <v>15</v>
      </c>
      <c r="F32">
        <v>16.5</v>
      </c>
      <c r="G32">
        <v>18.5</v>
      </c>
      <c r="H32">
        <v>16.5</v>
      </c>
      <c r="I32">
        <v>16.5</v>
      </c>
      <c r="J32">
        <v>18</v>
      </c>
      <c r="K32">
        <v>20</v>
      </c>
      <c r="M32">
        <v>16.5</v>
      </c>
      <c r="N32">
        <v>18.5</v>
      </c>
    </row>
    <row r="33" spans="2:14" x14ac:dyDescent="0.3">
      <c r="B33" s="16" t="s">
        <v>25</v>
      </c>
      <c r="C33" s="21">
        <f t="shared" ref="C33:I33" si="18">C31-C32</f>
        <v>25</v>
      </c>
      <c r="D33" s="21">
        <f t="shared" si="18"/>
        <v>25</v>
      </c>
      <c r="E33" s="21">
        <f t="shared" si="18"/>
        <v>25</v>
      </c>
      <c r="F33" s="21">
        <f t="shared" si="18"/>
        <v>23.5</v>
      </c>
      <c r="G33" s="21">
        <f t="shared" si="18"/>
        <v>21.5</v>
      </c>
      <c r="H33" s="21">
        <f t="shared" si="18"/>
        <v>19.5</v>
      </c>
      <c r="I33" s="21">
        <f t="shared" si="18"/>
        <v>19.5</v>
      </c>
      <c r="J33" s="21">
        <f>J31-J32</f>
        <v>22</v>
      </c>
      <c r="K33" s="21">
        <f>K31-K32</f>
        <v>20</v>
      </c>
      <c r="M33" s="21">
        <f>M31-M32</f>
        <v>23.5</v>
      </c>
      <c r="N33" s="21">
        <f>N31-N32</f>
        <v>21.5</v>
      </c>
    </row>
    <row r="34" spans="2:14" x14ac:dyDescent="0.3">
      <c r="B34" s="16" t="s">
        <v>31</v>
      </c>
      <c r="C34" s="21">
        <v>1</v>
      </c>
      <c r="D34" s="21">
        <v>1</v>
      </c>
      <c r="E34" s="21">
        <v>1</v>
      </c>
      <c r="F34" s="22">
        <f>F33/$C33/F$31*D31</f>
        <v>0.94</v>
      </c>
      <c r="G34" s="22">
        <f>G33/$C33/G$31*M31</f>
        <v>0.85999999999999988</v>
      </c>
      <c r="H34" s="22">
        <f>H33/$C33/H$31*F31</f>
        <v>0.8666666666666667</v>
      </c>
      <c r="I34" s="22">
        <f>I33/$C33/I$31*N31</f>
        <v>0.8666666666666667</v>
      </c>
      <c r="J34" s="22">
        <f>J33/$C33/J$31*H31</f>
        <v>0.79199999999999993</v>
      </c>
      <c r="K34" s="22">
        <f>K33/$C33/K$31*I31</f>
        <v>0.72</v>
      </c>
      <c r="M34" s="22">
        <f>M33/$C33/M$31*C31</f>
        <v>0.94</v>
      </c>
      <c r="N34" s="22">
        <f>N33/$C33/N$31*E31</f>
        <v>0.85999999999999988</v>
      </c>
    </row>
    <row r="35" spans="2:14" x14ac:dyDescent="0.3">
      <c r="B35" s="16" t="s">
        <v>35</v>
      </c>
      <c r="C35" s="20">
        <f>C24/C34</f>
        <v>102215.86892488954</v>
      </c>
      <c r="D35" s="20">
        <f t="shared" ref="D35:I35" si="19">D24/D34</f>
        <v>81117.266187050351</v>
      </c>
      <c r="E35" s="20">
        <f t="shared" si="19"/>
        <v>79558.324768756429</v>
      </c>
      <c r="F35" s="20">
        <f t="shared" si="19"/>
        <v>83417.862444334503</v>
      </c>
      <c r="G35" s="20">
        <f t="shared" si="19"/>
        <v>102805.57057869121</v>
      </c>
      <c r="H35" s="20">
        <f t="shared" si="19"/>
        <v>128272.43167182192</v>
      </c>
      <c r="I35" s="20">
        <f t="shared" si="19"/>
        <v>100000.84512279634</v>
      </c>
      <c r="J35" s="20">
        <f t="shared" ref="J35" si="20">J24/J34</f>
        <v>83263.595254874337</v>
      </c>
      <c r="K35" s="20">
        <f t="shared" ref="K35" si="21">K24/K34</f>
        <v>95017.76485788115</v>
      </c>
      <c r="M35" s="20">
        <f>M24/M34</f>
        <v>82919.96536368136</v>
      </c>
      <c r="N35" s="20">
        <f>N24/N34</f>
        <v>102261.35749053545</v>
      </c>
    </row>
    <row r="36" spans="2:14" x14ac:dyDescent="0.3">
      <c r="B36" s="16"/>
      <c r="C36" s="20"/>
      <c r="D36" s="20"/>
      <c r="E36" s="20"/>
      <c r="F36" s="20"/>
      <c r="G36" s="20"/>
      <c r="H36" s="20"/>
      <c r="I36" s="20"/>
      <c r="J36" s="20"/>
      <c r="K36" s="20"/>
      <c r="M36" s="20"/>
      <c r="N36" s="20"/>
    </row>
    <row r="37" spans="2:14" x14ac:dyDescent="0.3">
      <c r="B37" s="7"/>
    </row>
  </sheetData>
  <sheetProtection algorithmName="SHA-512" hashValue="ay8+0bPwxYEVM0XN3WbFi4MmX8Q9AnripU7vUgPskWg4biTivJnklnjSHvaMhbwsPQSGW4wk/UUX+5Uxb1uSHA==" saltValue="OS3It/Xygu6kkixSsGwauA==" spinCount="100000" sheet="1" objects="1" scenarios="1" selectLockedCells="1"/>
  <mergeCells count="2">
    <mergeCell ref="F8:G8"/>
    <mergeCell ref="H8:I8"/>
  </mergeCells>
  <conditionalFormatting sqref="C24:F24 M24 H24:I24">
    <cfRule type="colorScale" priority="2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I24">
    <cfRule type="colorScale" priority="3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24:F24 M24 H24">
    <cfRule type="colorScale" priority="3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27:F27 H27:I27 M27">
    <cfRule type="colorScale" priority="4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G24 N24">
    <cfRule type="colorScale" priority="2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G27 N27">
    <cfRule type="colorScale" priority="2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24:I24 M24:N24">
    <cfRule type="colorScale" priority="2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27:I27 M27:N27">
    <cfRule type="colorScale" priority="2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29:I29 M29:N29">
    <cfRule type="colorScale" priority="2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20:I20 M20:N20">
    <cfRule type="colorScale" priority="2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J24:K24">
    <cfRule type="colorScale" priority="1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J24:K24">
    <cfRule type="colorScale" priority="2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J27:K27">
    <cfRule type="colorScale" priority="2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J24:K24">
    <cfRule type="colorScale" priority="1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J27:K27">
    <cfRule type="colorScale" priority="1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J29:K29">
    <cfRule type="colorScale" priority="1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20:K20">
    <cfRule type="colorScale" priority="1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20:K20 M20:N20">
    <cfRule type="colorScale" priority="1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24:K24 M24:N24">
    <cfRule type="colorScale" priority="1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27:K27 M27:N27">
    <cfRule type="colorScale" priority="1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29:K29 M29:N29">
    <cfRule type="colorScale" priority="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27">
    <cfRule type="colorScale" priority="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J27">
    <cfRule type="colorScale" priority="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J27">
    <cfRule type="colorScale" priority="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K27">
    <cfRule type="colorScale" priority="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K27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N27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27:N27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35:K36 M35:N36">
    <cfRule type="colorScale" priority="4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drawing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6B35BF8C-3CF9-4C68-A381-DF323A7974D0}">
          <x14:formula1>
            <xm:f>Tabelle4!$B$3:$B$5</xm:f>
          </x14:formula1>
          <xm:sqref>F4</xm:sqref>
        </x14:dataValidation>
        <x14:dataValidation type="list" allowBlank="1" showInputMessage="1" showErrorMessage="1" xr:uid="{ADF4C6FC-5E87-4F55-A96E-CBAE1B761625}">
          <x14:formula1>
            <xm:f>Tabelle4!$C$3:$C$5</xm:f>
          </x14:formula1>
          <xm:sqref>F5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8BA73B-0602-4F42-A976-D26AF9E08A7A}">
  <dimension ref="A1:H6"/>
  <sheetViews>
    <sheetView workbookViewId="0">
      <selection activeCell="B9" sqref="B9"/>
    </sheetView>
  </sheetViews>
  <sheetFormatPr baseColWidth="10" defaultRowHeight="14.4" x14ac:dyDescent="0.3"/>
  <cols>
    <col min="1" max="1" width="42.21875" style="43" bestFit="1" customWidth="1"/>
    <col min="2" max="2" width="7.88671875" style="43" customWidth="1"/>
    <col min="3" max="6" width="7.6640625" style="43" bestFit="1" customWidth="1"/>
    <col min="7" max="7" width="7" style="43" bestFit="1" customWidth="1"/>
    <col min="8" max="8" width="7.77734375" style="43" bestFit="1" customWidth="1"/>
    <col min="9" max="9" width="16.6640625" style="43" bestFit="1" customWidth="1"/>
    <col min="10" max="16384" width="11.5546875" style="43"/>
  </cols>
  <sheetData>
    <row r="1" spans="1:8" x14ac:dyDescent="0.3">
      <c r="A1" s="43" t="s">
        <v>60</v>
      </c>
    </row>
    <row r="3" spans="1:8" x14ac:dyDescent="0.3">
      <c r="B3" s="43" t="s">
        <v>55</v>
      </c>
      <c r="C3" s="43" t="s">
        <v>55</v>
      </c>
      <c r="D3" s="43" t="s">
        <v>56</v>
      </c>
      <c r="E3" s="43" t="s">
        <v>56</v>
      </c>
      <c r="F3" s="43" t="s">
        <v>57</v>
      </c>
      <c r="G3" s="43" t="s">
        <v>57</v>
      </c>
      <c r="H3" s="43" t="s">
        <v>61</v>
      </c>
    </row>
    <row r="4" spans="1:8" x14ac:dyDescent="0.3">
      <c r="A4" s="43">
        <v>2021</v>
      </c>
      <c r="B4" s="43">
        <v>350000</v>
      </c>
      <c r="C4" s="43">
        <v>350000</v>
      </c>
      <c r="D4" s="43">
        <v>500000</v>
      </c>
      <c r="E4" s="43">
        <v>500000</v>
      </c>
      <c r="F4" s="43">
        <v>400000</v>
      </c>
      <c r="G4" s="43">
        <v>400000</v>
      </c>
      <c r="H4" s="43">
        <v>9.5</v>
      </c>
    </row>
    <row r="5" spans="1:8" x14ac:dyDescent="0.3">
      <c r="A5" s="43">
        <v>2025</v>
      </c>
      <c r="B5" s="43">
        <v>250000</v>
      </c>
      <c r="C5" s="43">
        <v>250000</v>
      </c>
      <c r="D5" s="43">
        <v>350000</v>
      </c>
      <c r="E5" s="43">
        <v>350000</v>
      </c>
      <c r="F5" s="43">
        <v>300000</v>
      </c>
      <c r="G5" s="43">
        <v>300000</v>
      </c>
      <c r="H5" s="43">
        <v>6</v>
      </c>
    </row>
    <row r="6" spans="1:8" x14ac:dyDescent="0.3">
      <c r="A6" s="43">
        <v>2030</v>
      </c>
      <c r="B6" s="43">
        <v>150000</v>
      </c>
      <c r="C6" s="43">
        <v>150000</v>
      </c>
      <c r="D6" s="43">
        <v>200000</v>
      </c>
      <c r="E6" s="43">
        <v>200000</v>
      </c>
      <c r="F6" s="43">
        <v>200000</v>
      </c>
      <c r="G6" s="43">
        <v>200000</v>
      </c>
      <c r="H6" s="43">
        <v>3.5</v>
      </c>
    </row>
  </sheetData>
  <sheetProtection algorithmName="SHA-512" hashValue="VLfkDxbYmXEktUj+TqjprOoqKvGIhGuQBb0NqRr+UpIjxExEk5JIWxQ2pEJC0ESW6eTLLW9q8CW9D4CSMW/XzQ==" saltValue="/qvNDwx3o4I+tHiMRuMp2Q==" spinCount="100000" sheet="1" objects="1" scenarios="1" selectLockedCells="1" selectUnlockedCells="1"/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759DD3-1F03-47B6-B7E1-D1CD37B347CD}">
  <dimension ref="B3:C5"/>
  <sheetViews>
    <sheetView workbookViewId="0">
      <selection activeCell="E14" sqref="E14"/>
    </sheetView>
  </sheetViews>
  <sheetFormatPr baseColWidth="10" defaultRowHeight="14.4" x14ac:dyDescent="0.3"/>
  <cols>
    <col min="1" max="16384" width="11.5546875" style="43"/>
  </cols>
  <sheetData>
    <row r="3" spans="2:3" x14ac:dyDescent="0.3">
      <c r="B3" s="43" t="s">
        <v>37</v>
      </c>
      <c r="C3" s="43">
        <v>2021</v>
      </c>
    </row>
    <row r="4" spans="2:3" x14ac:dyDescent="0.3">
      <c r="B4" s="43" t="s">
        <v>38</v>
      </c>
      <c r="C4" s="43">
        <v>2025</v>
      </c>
    </row>
    <row r="5" spans="2:3" x14ac:dyDescent="0.3">
      <c r="B5" s="43" t="s">
        <v>39</v>
      </c>
      <c r="C5" s="43">
        <v>2030</v>
      </c>
    </row>
  </sheetData>
  <sheetProtection algorithmName="SHA-512" hashValue="55EBzbMU1gYjJA6lUFlzzJ+8XAb993wB0DGgg8yUTTh9tLYoZv0BUwluipJS+n/guM2nIceGk0Go/qTSsAboNg==" saltValue="qlOZYD9tkojfxuA9jDab8g==" spinCount="100000" sheet="1" objects="1" scenarios="1" selectLockedCells="1" selectUnlockedCells="1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Erläuterungen</vt:lpstr>
      <vt:lpstr>Gegenüberstellung</vt:lpstr>
      <vt:lpstr>Tabelle3</vt:lpstr>
      <vt:lpstr>Tabelle4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Christof Drexel</dc:creator>
  <cp:lastModifiedBy>Christof Drexel</cp:lastModifiedBy>
  <dcterms:created xsi:type="dcterms:W3CDTF">2015-06-05T18:19:34Z</dcterms:created>
  <dcterms:modified xsi:type="dcterms:W3CDTF">2021-05-31T06:45:24Z</dcterms:modified>
</cp:coreProperties>
</file>